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Merisanu\Desktop\15. sedinta august\2. Rectificare nr. 7 prin HCL\"/>
    </mc:Choice>
  </mc:AlternateContent>
  <xr:revisionPtr revIDLastSave="0" documentId="13_ncr:1_{EA034226-A315-4A57-B1C1-6A8C9FB0668F}" xr6:coauthVersionLast="47" xr6:coauthVersionMax="47" xr10:uidLastSave="{00000000-0000-0000-0000-000000000000}"/>
  <bookViews>
    <workbookView xWindow="-120" yWindow="-120" windowWidth="29040" windowHeight="15840" activeTab="1" xr2:uid="{D8677338-A562-45CE-9F2B-109E09885AC3}"/>
  </bookViews>
  <sheets>
    <sheet name="Anexa 4 BL" sheetId="1" r:id="rId1"/>
    <sheet name="Anexa 4 BL urmarire" sheetId="2" r:id="rId2"/>
  </sheets>
  <externalReferences>
    <externalReference r:id="rId3"/>
  </externalReferences>
  <definedNames>
    <definedName name="_xlnm._FilterDatabase" localSheetId="1" hidden="1">'Anexa 4 BL urmarire'!$B$9:$P$89</definedName>
    <definedName name="_xlnm.Print_Area" localSheetId="0">'Anexa 4 BL'!$B$1:$P$129</definedName>
    <definedName name="_xlnm.Print_Area" localSheetId="1">'Anexa 4 BL urmarire'!$B$1:$P$134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2" l="1"/>
  <c r="M63" i="2"/>
  <c r="M77" i="2"/>
  <c r="M32" i="2"/>
  <c r="M85" i="2" l="1"/>
  <c r="L85" i="2" s="1"/>
  <c r="G85" i="2" s="1"/>
  <c r="M84" i="2"/>
  <c r="M83" i="2"/>
  <c r="L83" i="2" s="1"/>
  <c r="G83" i="2" s="1"/>
  <c r="M82" i="2"/>
  <c r="M81" i="2"/>
  <c r="L81" i="2" s="1"/>
  <c r="G81" i="2" s="1"/>
  <c r="M62" i="2"/>
  <c r="M34" i="2"/>
  <c r="M33" i="2"/>
  <c r="M31" i="2"/>
  <c r="L31" i="2" s="1"/>
  <c r="G31" i="2" s="1"/>
  <c r="F27" i="2"/>
  <c r="H27" i="2"/>
  <c r="I27" i="2"/>
  <c r="J27" i="2"/>
  <c r="K27" i="2"/>
  <c r="L27" i="2"/>
  <c r="M27" i="2"/>
  <c r="N27" i="2"/>
  <c r="O27" i="2"/>
  <c r="P27" i="2"/>
  <c r="E27" i="2"/>
  <c r="L28" i="2"/>
  <c r="G28" i="2" s="1"/>
  <c r="G27" i="2" s="1"/>
  <c r="L133" i="2"/>
  <c r="G133" i="2" s="1"/>
  <c r="E133" i="2"/>
  <c r="F133" i="2" s="1"/>
  <c r="L132" i="2"/>
  <c r="G132" i="2" s="1"/>
  <c r="F132" i="2"/>
  <c r="L131" i="2"/>
  <c r="G131" i="2" s="1"/>
  <c r="E131" i="2"/>
  <c r="F131" i="2" s="1"/>
  <c r="L130" i="2"/>
  <c r="G130" i="2" s="1"/>
  <c r="L129" i="2"/>
  <c r="G129" i="2" s="1"/>
  <c r="L128" i="2"/>
  <c r="G128" i="2" s="1"/>
  <c r="L127" i="2"/>
  <c r="G127" i="2" s="1"/>
  <c r="L126" i="2"/>
  <c r="G126" i="2" s="1"/>
  <c r="L125" i="2"/>
  <c r="G125" i="2" s="1"/>
  <c r="L124" i="2"/>
  <c r="G124" i="2" s="1"/>
  <c r="L123" i="2"/>
  <c r="G123" i="2" s="1"/>
  <c r="L122" i="2"/>
  <c r="G122" i="2" s="1"/>
  <c r="L121" i="2"/>
  <c r="G121" i="2" s="1"/>
  <c r="L120" i="2"/>
  <c r="G120" i="2" s="1"/>
  <c r="L119" i="2"/>
  <c r="G119" i="2" s="1"/>
  <c r="L118" i="2"/>
  <c r="G118" i="2" s="1"/>
  <c r="L117" i="2"/>
  <c r="G117" i="2" s="1"/>
  <c r="L116" i="2"/>
  <c r="G116" i="2" s="1"/>
  <c r="L115" i="2"/>
  <c r="G115" i="2" s="1"/>
  <c r="F115" i="2"/>
  <c r="L114" i="2"/>
  <c r="G114" i="2" s="1"/>
  <c r="L113" i="2"/>
  <c r="G113" i="2" s="1"/>
  <c r="F113" i="2"/>
  <c r="L112" i="2"/>
  <c r="G112" i="2" s="1"/>
  <c r="L111" i="2"/>
  <c r="G111" i="2" s="1"/>
  <c r="E111" i="2"/>
  <c r="L110" i="2"/>
  <c r="G110" i="2" s="1"/>
  <c r="F110" i="2"/>
  <c r="L109" i="2"/>
  <c r="G109" i="2" s="1"/>
  <c r="F109" i="2"/>
  <c r="L108" i="2"/>
  <c r="G108" i="2" s="1"/>
  <c r="P107" i="2"/>
  <c r="O107" i="2"/>
  <c r="N107" i="2"/>
  <c r="M107" i="2"/>
  <c r="K107" i="2"/>
  <c r="J107" i="2"/>
  <c r="I107" i="2"/>
  <c r="H107" i="2"/>
  <c r="H96" i="2" s="1"/>
  <c r="L106" i="2"/>
  <c r="G106" i="2" s="1"/>
  <c r="G105" i="2" s="1"/>
  <c r="P105" i="2"/>
  <c r="O105" i="2"/>
  <c r="N105" i="2"/>
  <c r="M105" i="2"/>
  <c r="K105" i="2"/>
  <c r="J105" i="2"/>
  <c r="I105" i="2"/>
  <c r="H105" i="2"/>
  <c r="F105" i="2"/>
  <c r="E105" i="2"/>
  <c r="L104" i="2"/>
  <c r="G104" i="2" s="1"/>
  <c r="L103" i="2"/>
  <c r="G103" i="2" s="1"/>
  <c r="F103" i="2"/>
  <c r="L102" i="2"/>
  <c r="G102" i="2" s="1"/>
  <c r="L101" i="2"/>
  <c r="G101" i="2" s="1"/>
  <c r="N100" i="2"/>
  <c r="N97" i="2" s="1"/>
  <c r="N96" i="2" s="1"/>
  <c r="M100" i="2"/>
  <c r="F100" i="2"/>
  <c r="L99" i="2"/>
  <c r="G99" i="2" s="1"/>
  <c r="F99" i="2"/>
  <c r="L98" i="2"/>
  <c r="G98" i="2" s="1"/>
  <c r="P97" i="2"/>
  <c r="O97" i="2"/>
  <c r="K97" i="2"/>
  <c r="J97" i="2"/>
  <c r="I97" i="2"/>
  <c r="H97" i="2"/>
  <c r="E97" i="2"/>
  <c r="J96" i="2"/>
  <c r="L95" i="2"/>
  <c r="G95" i="2" s="1"/>
  <c r="L94" i="2"/>
  <c r="G94" i="2" s="1"/>
  <c r="F94" i="2"/>
  <c r="F93" i="2" s="1"/>
  <c r="P93" i="2"/>
  <c r="O93" i="2"/>
  <c r="N93" i="2"/>
  <c r="M93" i="2"/>
  <c r="K93" i="2"/>
  <c r="J93" i="2"/>
  <c r="I93" i="2"/>
  <c r="H93" i="2"/>
  <c r="E93" i="2"/>
  <c r="P91" i="2"/>
  <c r="O91" i="2"/>
  <c r="N91" i="2"/>
  <c r="M91" i="2"/>
  <c r="L91" i="2"/>
  <c r="K91" i="2"/>
  <c r="J91" i="2"/>
  <c r="I91" i="2"/>
  <c r="H91" i="2"/>
  <c r="G91" i="2"/>
  <c r="F91" i="2"/>
  <c r="E91" i="2"/>
  <c r="P89" i="2"/>
  <c r="O89" i="2"/>
  <c r="N89" i="2"/>
  <c r="M89" i="2"/>
  <c r="L89" i="2"/>
  <c r="K89" i="2"/>
  <c r="K88" i="2" s="1"/>
  <c r="J89" i="2"/>
  <c r="I89" i="2"/>
  <c r="H89" i="2"/>
  <c r="G89" i="2"/>
  <c r="F89" i="2"/>
  <c r="E89" i="2"/>
  <c r="E88" i="2" s="1"/>
  <c r="L87" i="2"/>
  <c r="G87" i="2" s="1"/>
  <c r="F87" i="2"/>
  <c r="L86" i="2"/>
  <c r="G86" i="2" s="1"/>
  <c r="F86" i="2"/>
  <c r="L84" i="2"/>
  <c r="G84" i="2" s="1"/>
  <c r="L82" i="2"/>
  <c r="G82" i="2" s="1"/>
  <c r="L80" i="2"/>
  <c r="G80" i="2" s="1"/>
  <c r="L79" i="2"/>
  <c r="G79" i="2" s="1"/>
  <c r="L78" i="2"/>
  <c r="G78" i="2" s="1"/>
  <c r="L77" i="2"/>
  <c r="G77" i="2" s="1"/>
  <c r="E77" i="2" s="1"/>
  <c r="L76" i="2"/>
  <c r="G76" i="2" s="1"/>
  <c r="L75" i="2"/>
  <c r="G75" i="2" s="1"/>
  <c r="L74" i="2"/>
  <c r="G74" i="2" s="1"/>
  <c r="L73" i="2"/>
  <c r="G73" i="2" s="1"/>
  <c r="L72" i="2"/>
  <c r="G72" i="2" s="1"/>
  <c r="L71" i="2"/>
  <c r="G71" i="2" s="1"/>
  <c r="L70" i="2"/>
  <c r="G70" i="2" s="1"/>
  <c r="L69" i="2"/>
  <c r="G69" i="2" s="1"/>
  <c r="E69" i="2"/>
  <c r="F69" i="2" s="1"/>
  <c r="L68" i="2"/>
  <c r="G68" i="2" s="1"/>
  <c r="E68" i="2"/>
  <c r="F68" i="2" s="1"/>
  <c r="L67" i="2"/>
  <c r="G67" i="2" s="1"/>
  <c r="F67" i="2"/>
  <c r="M66" i="2"/>
  <c r="L66" i="2" s="1"/>
  <c r="G66" i="2" s="1"/>
  <c r="F66" i="2"/>
  <c r="L65" i="2"/>
  <c r="G65" i="2" s="1"/>
  <c r="L64" i="2"/>
  <c r="G64" i="2" s="1"/>
  <c r="L63" i="2"/>
  <c r="G63" i="2" s="1"/>
  <c r="L62" i="2"/>
  <c r="G62" i="2" s="1"/>
  <c r="L61" i="2"/>
  <c r="G61" i="2" s="1"/>
  <c r="F61" i="2"/>
  <c r="L60" i="2"/>
  <c r="G60" i="2" s="1"/>
  <c r="L59" i="2"/>
  <c r="G59" i="2" s="1"/>
  <c r="L58" i="2"/>
  <c r="G58" i="2" s="1"/>
  <c r="F58" i="2"/>
  <c r="L57" i="2"/>
  <c r="G57" i="2" s="1"/>
  <c r="F57" i="2"/>
  <c r="L56" i="2"/>
  <c r="G56" i="2" s="1"/>
  <c r="L55" i="2"/>
  <c r="F55" i="2"/>
  <c r="L54" i="2"/>
  <c r="G54" i="2" s="1"/>
  <c r="L53" i="2"/>
  <c r="G53" i="2" s="1"/>
  <c r="P52" i="2"/>
  <c r="O52" i="2"/>
  <c r="N52" i="2"/>
  <c r="K52" i="2"/>
  <c r="J52" i="2"/>
  <c r="I52" i="2"/>
  <c r="H52" i="2"/>
  <c r="L50" i="2"/>
  <c r="G50" i="2" s="1"/>
  <c r="L49" i="2"/>
  <c r="G49" i="2" s="1"/>
  <c r="M48" i="2"/>
  <c r="M47" i="2" s="1"/>
  <c r="P47" i="2"/>
  <c r="O47" i="2"/>
  <c r="N47" i="2"/>
  <c r="K47" i="2"/>
  <c r="J47" i="2"/>
  <c r="I47" i="2"/>
  <c r="H47" i="2"/>
  <c r="F47" i="2"/>
  <c r="E47" i="2"/>
  <c r="L45" i="2"/>
  <c r="G45" i="2" s="1"/>
  <c r="G44" i="2" s="1"/>
  <c r="G41" i="2" s="1"/>
  <c r="P44" i="2"/>
  <c r="P41" i="2" s="1"/>
  <c r="O44" i="2"/>
  <c r="N44" i="2"/>
  <c r="N41" i="2" s="1"/>
  <c r="M44" i="2"/>
  <c r="M41" i="2" s="1"/>
  <c r="K44" i="2"/>
  <c r="K41" i="2" s="1"/>
  <c r="J44" i="2"/>
  <c r="J41" i="2" s="1"/>
  <c r="I44" i="2"/>
  <c r="I41" i="2" s="1"/>
  <c r="H44" i="2"/>
  <c r="H41" i="2" s="1"/>
  <c r="F44" i="2"/>
  <c r="F41" i="2" s="1"/>
  <c r="E44" i="2"/>
  <c r="E41" i="2" s="1"/>
  <c r="L43" i="2"/>
  <c r="L42" i="2"/>
  <c r="O41" i="2"/>
  <c r="L40" i="2"/>
  <c r="G40" i="2" s="1"/>
  <c r="L39" i="2"/>
  <c r="F39" i="2"/>
  <c r="F38" i="2" s="1"/>
  <c r="P38" i="2"/>
  <c r="O38" i="2"/>
  <c r="N38" i="2"/>
  <c r="M38" i="2"/>
  <c r="K38" i="2"/>
  <c r="J38" i="2"/>
  <c r="I38" i="2"/>
  <c r="H38" i="2"/>
  <c r="E38" i="2"/>
  <c r="M37" i="2"/>
  <c r="M36" i="2" s="1"/>
  <c r="P36" i="2"/>
  <c r="O36" i="2"/>
  <c r="N36" i="2"/>
  <c r="N16" i="2" s="1"/>
  <c r="K36" i="2"/>
  <c r="J36" i="2"/>
  <c r="I36" i="2"/>
  <c r="I16" i="2" s="1"/>
  <c r="F36" i="2"/>
  <c r="E36" i="2"/>
  <c r="L35" i="2"/>
  <c r="G35" i="2" s="1"/>
  <c r="F35" i="2"/>
  <c r="L32" i="2"/>
  <c r="G32" i="2" s="1"/>
  <c r="P30" i="2"/>
  <c r="O30" i="2"/>
  <c r="N30" i="2"/>
  <c r="K30" i="2"/>
  <c r="J30" i="2"/>
  <c r="J15" i="2" s="1"/>
  <c r="I30" i="2"/>
  <c r="H30" i="2"/>
  <c r="E30" i="2"/>
  <c r="L23" i="2"/>
  <c r="G23" i="2" s="1"/>
  <c r="F23" i="2"/>
  <c r="F21" i="2" s="1"/>
  <c r="F18" i="2" s="1"/>
  <c r="L22" i="2"/>
  <c r="G22" i="2" s="1"/>
  <c r="P21" i="2"/>
  <c r="P18" i="2" s="1"/>
  <c r="O21" i="2"/>
  <c r="O18" i="2" s="1"/>
  <c r="N21" i="2"/>
  <c r="N18" i="2" s="1"/>
  <c r="M21" i="2"/>
  <c r="M18" i="2" s="1"/>
  <c r="K21" i="2"/>
  <c r="K18" i="2" s="1"/>
  <c r="J21" i="2"/>
  <c r="J18" i="2" s="1"/>
  <c r="I21" i="2"/>
  <c r="I18" i="2" s="1"/>
  <c r="H21" i="2"/>
  <c r="H18" i="2" s="1"/>
  <c r="E21" i="2"/>
  <c r="E18" i="2" s="1"/>
  <c r="L128" i="1"/>
  <c r="G128" i="1" s="1"/>
  <c r="E128" i="1"/>
  <c r="F128" i="1" s="1"/>
  <c r="L127" i="1"/>
  <c r="G127" i="1"/>
  <c r="F127" i="1"/>
  <c r="L126" i="1"/>
  <c r="G126" i="1" s="1"/>
  <c r="E126" i="1"/>
  <c r="F126" i="1" s="1"/>
  <c r="L125" i="1"/>
  <c r="G125" i="1" s="1"/>
  <c r="L124" i="1"/>
  <c r="G124" i="1" s="1"/>
  <c r="L123" i="1"/>
  <c r="G123" i="1"/>
  <c r="L122" i="1"/>
  <c r="G122" i="1" s="1"/>
  <c r="L121" i="1"/>
  <c r="G121" i="1"/>
  <c r="L120" i="1"/>
  <c r="G120" i="1" s="1"/>
  <c r="L119" i="1"/>
  <c r="G119" i="1" s="1"/>
  <c r="L118" i="1"/>
  <c r="G118" i="1"/>
  <c r="L117" i="1"/>
  <c r="G117" i="1" s="1"/>
  <c r="L116" i="1"/>
  <c r="G116" i="1" s="1"/>
  <c r="L115" i="1"/>
  <c r="G115" i="1" s="1"/>
  <c r="L114" i="1"/>
  <c r="G114" i="1" s="1"/>
  <c r="L113" i="1"/>
  <c r="G113" i="1" s="1"/>
  <c r="L112" i="1"/>
  <c r="G112" i="1" s="1"/>
  <c r="L111" i="1"/>
  <c r="G111" i="1" s="1"/>
  <c r="L110" i="1"/>
  <c r="G110" i="1" s="1"/>
  <c r="F110" i="1"/>
  <c r="L109" i="1"/>
  <c r="G109" i="1" s="1"/>
  <c r="L108" i="1"/>
  <c r="G108" i="1"/>
  <c r="F108" i="1"/>
  <c r="L107" i="1"/>
  <c r="G107" i="1"/>
  <c r="L106" i="1"/>
  <c r="G106" i="1" s="1"/>
  <c r="E106" i="1"/>
  <c r="F106" i="1" s="1"/>
  <c r="L105" i="1"/>
  <c r="G105" i="1"/>
  <c r="F105" i="1"/>
  <c r="L104" i="1"/>
  <c r="G104" i="1"/>
  <c r="F104" i="1"/>
  <c r="L103" i="1"/>
  <c r="G103" i="1"/>
  <c r="P102" i="1"/>
  <c r="O102" i="1"/>
  <c r="N102" i="1"/>
  <c r="M102" i="1"/>
  <c r="K102" i="1"/>
  <c r="J102" i="1"/>
  <c r="I102" i="1"/>
  <c r="H102" i="1"/>
  <c r="E102" i="1"/>
  <c r="L101" i="1"/>
  <c r="G101" i="1" s="1"/>
  <c r="G100" i="1" s="1"/>
  <c r="P100" i="1"/>
  <c r="O100" i="1"/>
  <c r="N100" i="1"/>
  <c r="M100" i="1"/>
  <c r="L100" i="1"/>
  <c r="K100" i="1"/>
  <c r="K91" i="1" s="1"/>
  <c r="J100" i="1"/>
  <c r="J91" i="1" s="1"/>
  <c r="I100" i="1"/>
  <c r="H100" i="1"/>
  <c r="F100" i="1"/>
  <c r="E100" i="1"/>
  <c r="L99" i="1"/>
  <c r="G99" i="1" s="1"/>
  <c r="L98" i="1"/>
  <c r="G98" i="1"/>
  <c r="F98" i="1"/>
  <c r="L97" i="1"/>
  <c r="G97" i="1"/>
  <c r="L96" i="1"/>
  <c r="G96" i="1" s="1"/>
  <c r="N95" i="1"/>
  <c r="M95" i="1"/>
  <c r="F95" i="1"/>
  <c r="F92" i="1" s="1"/>
  <c r="L94" i="1"/>
  <c r="G94" i="1"/>
  <c r="F94" i="1"/>
  <c r="L93" i="1"/>
  <c r="G93" i="1"/>
  <c r="P92" i="1"/>
  <c r="O92" i="1"/>
  <c r="N92" i="1"/>
  <c r="M92" i="1"/>
  <c r="K92" i="1"/>
  <c r="J92" i="1"/>
  <c r="I92" i="1"/>
  <c r="H92" i="1"/>
  <c r="E92" i="1"/>
  <c r="N91" i="1"/>
  <c r="E91" i="1"/>
  <c r="L90" i="1"/>
  <c r="G90" i="1" s="1"/>
  <c r="L89" i="1"/>
  <c r="G89" i="1" s="1"/>
  <c r="F89" i="1"/>
  <c r="F88" i="1" s="1"/>
  <c r="P88" i="1"/>
  <c r="P83" i="1" s="1"/>
  <c r="O88" i="1"/>
  <c r="N88" i="1"/>
  <c r="M88" i="1"/>
  <c r="K88" i="1"/>
  <c r="J88" i="1"/>
  <c r="I88" i="1"/>
  <c r="H88" i="1"/>
  <c r="E88" i="1"/>
  <c r="P86" i="1"/>
  <c r="O86" i="1"/>
  <c r="N86" i="1"/>
  <c r="N83" i="1" s="1"/>
  <c r="M86" i="1"/>
  <c r="M83" i="1" s="1"/>
  <c r="L86" i="1"/>
  <c r="K86" i="1"/>
  <c r="J86" i="1"/>
  <c r="I86" i="1"/>
  <c r="H86" i="1"/>
  <c r="G86" i="1"/>
  <c r="F86" i="1"/>
  <c r="E86" i="1"/>
  <c r="P84" i="1"/>
  <c r="O84" i="1"/>
  <c r="O83" i="1" s="1"/>
  <c r="N84" i="1"/>
  <c r="M84" i="1"/>
  <c r="L84" i="1"/>
  <c r="K84" i="1"/>
  <c r="J84" i="1"/>
  <c r="J15" i="1" s="1"/>
  <c r="I84" i="1"/>
  <c r="I83" i="1" s="1"/>
  <c r="H84" i="1"/>
  <c r="H83" i="1" s="1"/>
  <c r="G84" i="1"/>
  <c r="F84" i="1"/>
  <c r="E84" i="1"/>
  <c r="E15" i="1" s="1"/>
  <c r="K83" i="1"/>
  <c r="L82" i="1"/>
  <c r="G82" i="1" s="1"/>
  <c r="F82" i="1"/>
  <c r="L81" i="1"/>
  <c r="G81" i="1" s="1"/>
  <c r="F81" i="1"/>
  <c r="L80" i="1"/>
  <c r="G80" i="1" s="1"/>
  <c r="F80" i="1"/>
  <c r="L79" i="1"/>
  <c r="G79" i="1" s="1"/>
  <c r="F79" i="1"/>
  <c r="L78" i="1"/>
  <c r="G78" i="1" s="1"/>
  <c r="F78" i="1"/>
  <c r="L77" i="1"/>
  <c r="G77" i="1" s="1"/>
  <c r="F77" i="1"/>
  <c r="L76" i="1"/>
  <c r="G76" i="1" s="1"/>
  <c r="F76" i="1"/>
  <c r="L75" i="1"/>
  <c r="G75" i="1" s="1"/>
  <c r="L74" i="1"/>
  <c r="G74" i="1"/>
  <c r="L73" i="1"/>
  <c r="G73" i="1" s="1"/>
  <c r="M72" i="1"/>
  <c r="L72" i="1" s="1"/>
  <c r="G72" i="1" s="1"/>
  <c r="E72" i="1" s="1"/>
  <c r="F72" i="1" s="1"/>
  <c r="L71" i="1"/>
  <c r="G71" i="1"/>
  <c r="L70" i="1"/>
  <c r="G70" i="1" s="1"/>
  <c r="L69" i="1"/>
  <c r="G69" i="1"/>
  <c r="L68" i="1"/>
  <c r="G68" i="1"/>
  <c r="L67" i="1"/>
  <c r="G67" i="1"/>
  <c r="L66" i="1"/>
  <c r="G66" i="1" s="1"/>
  <c r="L65" i="1"/>
  <c r="G65" i="1" s="1"/>
  <c r="L64" i="1"/>
  <c r="G64" i="1" s="1"/>
  <c r="E64" i="1"/>
  <c r="F64" i="1" s="1"/>
  <c r="L63" i="1"/>
  <c r="G63" i="1"/>
  <c r="E63" i="1"/>
  <c r="L62" i="1"/>
  <c r="G62" i="1" s="1"/>
  <c r="F62" i="1"/>
  <c r="M61" i="1"/>
  <c r="L61" i="1" s="1"/>
  <c r="G61" i="1" s="1"/>
  <c r="F61" i="1"/>
  <c r="L60" i="1"/>
  <c r="G60" i="1" s="1"/>
  <c r="L59" i="1"/>
  <c r="G59" i="1" s="1"/>
  <c r="L58" i="1"/>
  <c r="G58" i="1" s="1"/>
  <c r="M57" i="1"/>
  <c r="L57" i="1" s="1"/>
  <c r="G57" i="1" s="1"/>
  <c r="F57" i="1"/>
  <c r="L56" i="1"/>
  <c r="G56" i="1"/>
  <c r="F56" i="1"/>
  <c r="L55" i="1"/>
  <c r="G55" i="1"/>
  <c r="L54" i="1"/>
  <c r="G54" i="1" s="1"/>
  <c r="L53" i="1"/>
  <c r="G53" i="1" s="1"/>
  <c r="F53" i="1"/>
  <c r="L52" i="1"/>
  <c r="G52" i="1" s="1"/>
  <c r="F52" i="1"/>
  <c r="L51" i="1"/>
  <c r="G51" i="1" s="1"/>
  <c r="L50" i="1"/>
  <c r="G50" i="1"/>
  <c r="F50" i="1"/>
  <c r="L49" i="1"/>
  <c r="G49" i="1"/>
  <c r="L48" i="1"/>
  <c r="G48" i="1" s="1"/>
  <c r="P47" i="1"/>
  <c r="P41" i="1" s="1"/>
  <c r="O47" i="1"/>
  <c r="N47" i="1"/>
  <c r="K47" i="1"/>
  <c r="J47" i="1"/>
  <c r="J41" i="1" s="1"/>
  <c r="I47" i="1"/>
  <c r="H47" i="1"/>
  <c r="L45" i="1"/>
  <c r="G45" i="1" s="1"/>
  <c r="L44" i="1"/>
  <c r="G44" i="1"/>
  <c r="M43" i="1"/>
  <c r="M42" i="1" s="1"/>
  <c r="P42" i="1"/>
  <c r="O42" i="1"/>
  <c r="N42" i="1"/>
  <c r="K42" i="1"/>
  <c r="J42" i="1"/>
  <c r="I42" i="1"/>
  <c r="I41" i="1" s="1"/>
  <c r="H42" i="1"/>
  <c r="H15" i="1" s="1"/>
  <c r="F42" i="1"/>
  <c r="E42" i="1"/>
  <c r="O41" i="1"/>
  <c r="N41" i="1"/>
  <c r="K41" i="1"/>
  <c r="L40" i="1"/>
  <c r="L39" i="1" s="1"/>
  <c r="G40" i="1"/>
  <c r="P39" i="1"/>
  <c r="P36" i="1" s="1"/>
  <c r="O39" i="1"/>
  <c r="N39" i="1"/>
  <c r="N36" i="1" s="1"/>
  <c r="M39" i="1"/>
  <c r="M36" i="1" s="1"/>
  <c r="K39" i="1"/>
  <c r="J39" i="1"/>
  <c r="J36" i="1" s="1"/>
  <c r="I39" i="1"/>
  <c r="I17" i="1" s="1"/>
  <c r="H39" i="1"/>
  <c r="H36" i="1" s="1"/>
  <c r="G39" i="1"/>
  <c r="G36" i="1" s="1"/>
  <c r="F39" i="1"/>
  <c r="E39" i="1"/>
  <c r="E36" i="1" s="1"/>
  <c r="L38" i="1"/>
  <c r="L37" i="1"/>
  <c r="O36" i="1"/>
  <c r="K36" i="1"/>
  <c r="F36" i="1"/>
  <c r="L35" i="1"/>
  <c r="G35" i="1" s="1"/>
  <c r="L34" i="1"/>
  <c r="G34" i="1" s="1"/>
  <c r="F34" i="1"/>
  <c r="F33" i="1" s="1"/>
  <c r="P33" i="1"/>
  <c r="O33" i="1"/>
  <c r="N33" i="1"/>
  <c r="M33" i="1"/>
  <c r="K33" i="1"/>
  <c r="J33" i="1"/>
  <c r="I33" i="1"/>
  <c r="H33" i="1"/>
  <c r="E33" i="1"/>
  <c r="M32" i="1"/>
  <c r="M31" i="1" s="1"/>
  <c r="P31" i="1"/>
  <c r="O31" i="1"/>
  <c r="O16" i="1" s="1"/>
  <c r="N31" i="1"/>
  <c r="K31" i="1"/>
  <c r="J31" i="1"/>
  <c r="J24" i="1" s="1"/>
  <c r="I31" i="1"/>
  <c r="I24" i="1" s="1"/>
  <c r="F31" i="1"/>
  <c r="E31" i="1"/>
  <c r="L30" i="1"/>
  <c r="G30" i="1" s="1"/>
  <c r="F30" i="1"/>
  <c r="M29" i="1"/>
  <c r="L29" i="1"/>
  <c r="G29" i="1" s="1"/>
  <c r="F29" i="1"/>
  <c r="S28" i="1"/>
  <c r="M28" i="1"/>
  <c r="L28" i="1" s="1"/>
  <c r="G28" i="1" s="1"/>
  <c r="F28" i="1"/>
  <c r="M27" i="1"/>
  <c r="L27" i="1" s="1"/>
  <c r="G27" i="1" s="1"/>
  <c r="F27" i="1"/>
  <c r="M26" i="1"/>
  <c r="L26" i="1" s="1"/>
  <c r="F26" i="1"/>
  <c r="F25" i="1" s="1"/>
  <c r="P25" i="1"/>
  <c r="P15" i="1" s="1"/>
  <c r="O25" i="1"/>
  <c r="N25" i="1"/>
  <c r="N15" i="1" s="1"/>
  <c r="K25" i="1"/>
  <c r="J25" i="1"/>
  <c r="I25" i="1"/>
  <c r="H25" i="1"/>
  <c r="E25" i="1"/>
  <c r="E24" i="1"/>
  <c r="L23" i="1"/>
  <c r="G23" i="1" s="1"/>
  <c r="F23" i="1"/>
  <c r="F21" i="1" s="1"/>
  <c r="L22" i="1"/>
  <c r="L21" i="1" s="1"/>
  <c r="G22" i="1"/>
  <c r="P21" i="1"/>
  <c r="P17" i="1" s="1"/>
  <c r="O21" i="1"/>
  <c r="O18" i="1" s="1"/>
  <c r="N21" i="1"/>
  <c r="M21" i="1"/>
  <c r="M18" i="1" s="1"/>
  <c r="K21" i="1"/>
  <c r="J21" i="1"/>
  <c r="I21" i="1"/>
  <c r="H21" i="1"/>
  <c r="E21" i="1"/>
  <c r="N18" i="1"/>
  <c r="K18" i="1"/>
  <c r="J18" i="1"/>
  <c r="I18" i="1"/>
  <c r="H18" i="1"/>
  <c r="E18" i="1"/>
  <c r="P16" i="1"/>
  <c r="N16" i="1"/>
  <c r="E16" i="1"/>
  <c r="S7" i="1"/>
  <c r="S6" i="1"/>
  <c r="S3" i="1"/>
  <c r="S4" i="1" s="1"/>
  <c r="W11" i="1" l="1"/>
  <c r="W12" i="1" s="1"/>
  <c r="G21" i="1"/>
  <c r="L95" i="1"/>
  <c r="G95" i="1" s="1"/>
  <c r="I88" i="2"/>
  <c r="O15" i="1"/>
  <c r="E83" i="1"/>
  <c r="O91" i="1"/>
  <c r="M16" i="1"/>
  <c r="P91" i="1"/>
  <c r="N24" i="1"/>
  <c r="AA11" i="1" s="1"/>
  <c r="I36" i="1"/>
  <c r="V11" i="1" s="1"/>
  <c r="H17" i="1"/>
  <c r="J83" i="1"/>
  <c r="I15" i="1"/>
  <c r="H91" i="1"/>
  <c r="K17" i="1"/>
  <c r="H41" i="1"/>
  <c r="G33" i="1"/>
  <c r="I16" i="1"/>
  <c r="K24" i="1"/>
  <c r="X11" i="1" s="1"/>
  <c r="L33" i="1"/>
  <c r="L36" i="1"/>
  <c r="O17" i="1"/>
  <c r="P96" i="2"/>
  <c r="G92" i="1"/>
  <c r="N17" i="1"/>
  <c r="J16" i="1"/>
  <c r="F83" i="1"/>
  <c r="L92" i="1"/>
  <c r="L91" i="1" s="1"/>
  <c r="F16" i="1"/>
  <c r="E47" i="1"/>
  <c r="K16" i="1"/>
  <c r="G88" i="1"/>
  <c r="G83" i="1" s="1"/>
  <c r="I91" i="1"/>
  <c r="F16" i="2"/>
  <c r="L102" i="1"/>
  <c r="M91" i="1"/>
  <c r="F102" i="1"/>
  <c r="L34" i="2"/>
  <c r="G34" i="2" s="1"/>
  <c r="L33" i="2"/>
  <c r="G33" i="2" s="1"/>
  <c r="P17" i="2"/>
  <c r="L37" i="2"/>
  <c r="L36" i="2" s="1"/>
  <c r="O17" i="2"/>
  <c r="N17" i="2"/>
  <c r="K15" i="2"/>
  <c r="M88" i="2"/>
  <c r="N88" i="2"/>
  <c r="K17" i="2"/>
  <c r="J17" i="2"/>
  <c r="I17" i="2"/>
  <c r="H17" i="2"/>
  <c r="H88" i="2"/>
  <c r="F97" i="2"/>
  <c r="E107" i="2"/>
  <c r="E96" i="2" s="1"/>
  <c r="K16" i="2"/>
  <c r="P88" i="2"/>
  <c r="F111" i="2"/>
  <c r="F107" i="2" s="1"/>
  <c r="I29" i="2"/>
  <c r="I24" i="2" s="1"/>
  <c r="O16" i="2"/>
  <c r="O14" i="2" s="1"/>
  <c r="L100" i="2"/>
  <c r="G100" i="2" s="1"/>
  <c r="G97" i="2" s="1"/>
  <c r="I96" i="2"/>
  <c r="O15" i="2"/>
  <c r="L48" i="2"/>
  <c r="L47" i="2" s="1"/>
  <c r="J88" i="2"/>
  <c r="K96" i="2"/>
  <c r="O96" i="2"/>
  <c r="H46" i="2"/>
  <c r="L38" i="2"/>
  <c r="P29" i="2"/>
  <c r="P24" i="2" s="1"/>
  <c r="N29" i="2"/>
  <c r="N24" i="2" s="1"/>
  <c r="P46" i="2"/>
  <c r="H15" i="2"/>
  <c r="K29" i="2"/>
  <c r="K24" i="2" s="1"/>
  <c r="J29" i="2"/>
  <c r="J24" i="2" s="1"/>
  <c r="I15" i="2"/>
  <c r="I14" i="2" s="1"/>
  <c r="P16" i="2"/>
  <c r="M52" i="2"/>
  <c r="M17" i="2" s="1"/>
  <c r="E15" i="2"/>
  <c r="F30" i="2"/>
  <c r="F29" i="2" s="1"/>
  <c r="F24" i="2" s="1"/>
  <c r="I46" i="2"/>
  <c r="J46" i="2"/>
  <c r="N46" i="2"/>
  <c r="G21" i="2"/>
  <c r="M16" i="2"/>
  <c r="K46" i="2"/>
  <c r="N15" i="2"/>
  <c r="M30" i="2"/>
  <c r="M15" i="2" s="1"/>
  <c r="O88" i="2"/>
  <c r="F88" i="2"/>
  <c r="L21" i="2"/>
  <c r="P15" i="2"/>
  <c r="O46" i="2"/>
  <c r="G93" i="2"/>
  <c r="G88" i="2" s="1"/>
  <c r="O29" i="2"/>
  <c r="O24" i="2" s="1"/>
  <c r="G39" i="2"/>
  <c r="G38" i="2" s="1"/>
  <c r="E29" i="2"/>
  <c r="E24" i="2" s="1"/>
  <c r="M97" i="2"/>
  <c r="M96" i="2" s="1"/>
  <c r="L105" i="2"/>
  <c r="L93" i="2"/>
  <c r="L88" i="2" s="1"/>
  <c r="L44" i="2"/>
  <c r="L52" i="2"/>
  <c r="L107" i="2"/>
  <c r="G107" i="2"/>
  <c r="E52" i="2"/>
  <c r="F77" i="2"/>
  <c r="F52" i="2" s="1"/>
  <c r="F46" i="2" s="1"/>
  <c r="E16" i="2"/>
  <c r="H37" i="2"/>
  <c r="G48" i="2"/>
  <c r="G47" i="2" s="1"/>
  <c r="G55" i="2"/>
  <c r="G52" i="2" s="1"/>
  <c r="J16" i="2"/>
  <c r="F47" i="1"/>
  <c r="F41" i="1" s="1"/>
  <c r="J14" i="1"/>
  <c r="O14" i="1"/>
  <c r="G102" i="1"/>
  <c r="L18" i="1"/>
  <c r="G47" i="1"/>
  <c r="N14" i="1"/>
  <c r="AA12" i="1" s="1"/>
  <c r="F18" i="1"/>
  <c r="P14" i="1"/>
  <c r="G26" i="1"/>
  <c r="G25" i="1" s="1"/>
  <c r="L25" i="1"/>
  <c r="G18" i="1"/>
  <c r="F24" i="1"/>
  <c r="F15" i="1"/>
  <c r="L47" i="1"/>
  <c r="L17" i="1" s="1"/>
  <c r="E41" i="1"/>
  <c r="R11" i="1" s="1"/>
  <c r="E17" i="1"/>
  <c r="E14" i="1" s="1"/>
  <c r="F91" i="1"/>
  <c r="P18" i="1"/>
  <c r="M25" i="1"/>
  <c r="F63" i="1"/>
  <c r="L88" i="1"/>
  <c r="L83" i="1" s="1"/>
  <c r="O24" i="1"/>
  <c r="AB11" i="1" s="1"/>
  <c r="AB12" i="1" s="1"/>
  <c r="L32" i="1"/>
  <c r="L43" i="1"/>
  <c r="K15" i="1"/>
  <c r="K14" i="1" s="1"/>
  <c r="X12" i="1" s="1"/>
  <c r="J17" i="1"/>
  <c r="M47" i="1"/>
  <c r="M17" i="1" s="1"/>
  <c r="P24" i="1"/>
  <c r="G17" i="1" l="1"/>
  <c r="G91" i="1"/>
  <c r="L16" i="2"/>
  <c r="I14" i="1"/>
  <c r="V12" i="1" s="1"/>
  <c r="F17" i="2"/>
  <c r="G30" i="2"/>
  <c r="L30" i="2"/>
  <c r="F96" i="2"/>
  <c r="L97" i="2"/>
  <c r="L96" i="2" s="1"/>
  <c r="E17" i="2"/>
  <c r="E14" i="2" s="1"/>
  <c r="G18" i="2"/>
  <c r="G17" i="2"/>
  <c r="L18" i="2"/>
  <c r="L17" i="2"/>
  <c r="L46" i="2"/>
  <c r="K14" i="2"/>
  <c r="J14" i="2"/>
  <c r="M46" i="2"/>
  <c r="P14" i="2"/>
  <c r="M14" i="2"/>
  <c r="M29" i="2"/>
  <c r="M24" i="2" s="1"/>
  <c r="F15" i="2"/>
  <c r="G96" i="2"/>
  <c r="L41" i="2"/>
  <c r="N14" i="2"/>
  <c r="E46" i="2"/>
  <c r="G46" i="2"/>
  <c r="H36" i="2"/>
  <c r="G37" i="2"/>
  <c r="G36" i="2" s="1"/>
  <c r="G16" i="2" s="1"/>
  <c r="G15" i="2"/>
  <c r="R12" i="1"/>
  <c r="M15" i="1"/>
  <c r="M14" i="1" s="1"/>
  <c r="S8" i="1" s="1"/>
  <c r="S9" i="1" s="1"/>
  <c r="S10" i="1" s="1"/>
  <c r="M24" i="1"/>
  <c r="AC11" i="1"/>
  <c r="AC12" i="1" s="1"/>
  <c r="M41" i="1"/>
  <c r="F17" i="1"/>
  <c r="S11" i="1"/>
  <c r="L42" i="1"/>
  <c r="L41" i="1" s="1"/>
  <c r="G43" i="1"/>
  <c r="G42" i="1" s="1"/>
  <c r="G41" i="1" s="1"/>
  <c r="L31" i="1"/>
  <c r="L16" i="1" s="1"/>
  <c r="H32" i="1"/>
  <c r="F14" i="1"/>
  <c r="L15" i="1" l="1"/>
  <c r="L14" i="1" s="1"/>
  <c r="S15" i="1" s="1"/>
  <c r="L15" i="2"/>
  <c r="L24" i="1"/>
  <c r="F14" i="2"/>
  <c r="L29" i="2"/>
  <c r="L24" i="2" s="1"/>
  <c r="L14" i="2"/>
  <c r="H29" i="2"/>
  <c r="H24" i="2" s="1"/>
  <c r="H16" i="2"/>
  <c r="H14" i="2" s="1"/>
  <c r="G29" i="2"/>
  <c r="G24" i="2" s="1"/>
  <c r="G14" i="2"/>
  <c r="Z11" i="1"/>
  <c r="Z12" i="1" s="1"/>
  <c r="Y11" i="1"/>
  <c r="Y12" i="1" s="1"/>
  <c r="S12" i="1"/>
  <c r="H31" i="1"/>
  <c r="G32" i="1"/>
  <c r="G31" i="1" s="1"/>
  <c r="G15" i="1"/>
  <c r="G16" i="1" l="1"/>
  <c r="G14" i="1" s="1"/>
  <c r="G24" i="1"/>
  <c r="T11" i="1" s="1"/>
  <c r="H24" i="1"/>
  <c r="U11" i="1" s="1"/>
  <c r="H16" i="1"/>
  <c r="H14" i="1" s="1"/>
  <c r="T12" i="1" l="1"/>
  <c r="U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Luminita Leonte</author>
  </authors>
  <commentList>
    <comment ref="S3" authorId="0" shapeId="0" xr:uid="{717A8C3A-2CDE-4C2B-BDD1-1ECB089C79D4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1400000 FUNCTIONARE +VENITURI 66000
</t>
        </r>
      </text>
    </comment>
    <comment ref="M87" authorId="1" shapeId="0" xr:uid="{AF7FA23E-44AC-4A72-88F7-0BB40BCB3683}">
      <text>
        <r>
          <rPr>
            <b/>
            <sz val="9"/>
            <color indexed="81"/>
            <rFont val="Tahoma"/>
            <family val="2"/>
          </rPr>
          <t>Luminita Leonte:</t>
        </r>
        <r>
          <rPr>
            <sz val="9"/>
            <color indexed="81"/>
            <rFont val="Tahoma"/>
            <family val="2"/>
          </rPr>
          <t xml:space="preserve">
de verificat DALI HCL 329/2022
</t>
        </r>
      </text>
    </comment>
    <comment ref="C125" authorId="1" shapeId="0" xr:uid="{7324113D-C70A-4299-A6E8-0E81B41B83D8}">
      <text>
        <r>
          <rPr>
            <b/>
            <sz val="9"/>
            <color indexed="81"/>
            <rFont val="Tahoma"/>
            <family val="2"/>
          </rPr>
          <t>Luminita Leonte:</t>
        </r>
        <r>
          <rPr>
            <sz val="9"/>
            <color indexed="81"/>
            <rFont val="Tahoma"/>
            <family val="2"/>
          </rPr>
          <t xml:space="preserve">
NU ESET hcl DOC THE EC  PISTE respectiv SF aprobatprin HCL </t>
        </r>
      </text>
    </comment>
    <comment ref="M125" authorId="1" shapeId="0" xr:uid="{D1701BEC-5915-4501-86F3-7901EC2165F4}">
      <text>
        <r>
          <rPr>
            <b/>
            <sz val="9"/>
            <color indexed="81"/>
            <rFont val="Tahoma"/>
            <family val="2"/>
          </rPr>
          <t>Luminita Leonte:</t>
        </r>
        <r>
          <rPr>
            <sz val="9"/>
            <color indexed="81"/>
            <rFont val="Tahoma"/>
            <family val="2"/>
          </rPr>
          <t xml:space="preserve">
113 mii PT din SF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Luminita Leonte</author>
  </authors>
  <commentList>
    <comment ref="M92" authorId="0" shapeId="0" xr:uid="{DA2820D8-2684-4640-9CB4-92752FA2F3DA}">
      <text>
        <r>
          <rPr>
            <b/>
            <sz val="9"/>
            <color indexed="81"/>
            <rFont val="Tahoma"/>
            <family val="2"/>
          </rPr>
          <t>Luminita Leonte:</t>
        </r>
        <r>
          <rPr>
            <sz val="9"/>
            <color indexed="81"/>
            <rFont val="Tahoma"/>
            <family val="2"/>
          </rPr>
          <t xml:space="preserve">
de verificat DALI HCL 329/2022
</t>
        </r>
      </text>
    </comment>
    <comment ref="C130" authorId="0" shapeId="0" xr:uid="{43051513-4641-4F36-9585-BF11013762F3}">
      <text>
        <r>
          <rPr>
            <b/>
            <sz val="9"/>
            <color indexed="81"/>
            <rFont val="Tahoma"/>
            <family val="2"/>
          </rPr>
          <t>Luminita Leonte:</t>
        </r>
        <r>
          <rPr>
            <sz val="9"/>
            <color indexed="81"/>
            <rFont val="Tahoma"/>
            <family val="2"/>
          </rPr>
          <t xml:space="preserve">
NU ESET hcl DOC THE EC  PISTE respectiv SF aprobatprin HCL </t>
        </r>
      </text>
    </comment>
    <comment ref="M130" authorId="0" shapeId="0" xr:uid="{D3CB8D39-E88E-4FC8-A9B9-8087BCC0DF3C}">
      <text>
        <r>
          <rPr>
            <b/>
            <sz val="9"/>
            <color indexed="81"/>
            <rFont val="Tahoma"/>
            <family val="2"/>
          </rPr>
          <t>Luminita Leonte:</t>
        </r>
        <r>
          <rPr>
            <sz val="9"/>
            <color indexed="81"/>
            <rFont val="Tahoma"/>
            <family val="2"/>
          </rPr>
          <t xml:space="preserve">
113 mii PT din SF </t>
        </r>
      </text>
    </comment>
  </commentList>
</comments>
</file>

<file path=xl/sharedStrings.xml><?xml version="1.0" encoding="utf-8"?>
<sst xmlns="http://schemas.openxmlformats.org/spreadsheetml/2006/main" count="724" uniqueCount="248">
  <si>
    <t>UAT MUNICIPIULUI VULCAN</t>
  </si>
  <si>
    <t>excedent</t>
  </si>
  <si>
    <t>functionare</t>
  </si>
  <si>
    <t>acoperit credit</t>
  </si>
  <si>
    <t xml:space="preserve"> Lista  obiectivelor de investiţii pe anul 2025 cu finanţare</t>
  </si>
  <si>
    <t>necesar BL FEN</t>
  </si>
  <si>
    <t xml:space="preserve">integrala sau parţială din bugetul local al municipiului Vulcan   </t>
  </si>
  <si>
    <t xml:space="preserve">necesar BL  </t>
  </si>
  <si>
    <t>MII LEI</t>
  </si>
  <si>
    <t>Nr. crt.</t>
  </si>
  <si>
    <t>Denumirea obiectivelor de investiţii</t>
  </si>
  <si>
    <t>Valoarea totala la data aprobarii investitiei</t>
  </si>
  <si>
    <t>Valoarea totala actualizata</t>
  </si>
  <si>
    <t>Cheltuieli totale (4=5+..9)</t>
  </si>
  <si>
    <t>finanţate din</t>
  </si>
  <si>
    <t>Capacitaţi</t>
  </si>
  <si>
    <t>Termen PIF</t>
  </si>
  <si>
    <t>Surse proprii</t>
  </si>
  <si>
    <t>Credite bancare interne</t>
  </si>
  <si>
    <t>Credite bancare externe</t>
  </si>
  <si>
    <t>Alte surse constituite conform legii</t>
  </si>
  <si>
    <t>Total alocatii bugetare 2025 (9=10+11)</t>
  </si>
  <si>
    <t>din care:</t>
  </si>
  <si>
    <t>de la bugetul local</t>
  </si>
  <si>
    <t>pe seama transferurilor de la bugetul de stat</t>
  </si>
  <si>
    <t>TOTAL, din care:</t>
  </si>
  <si>
    <t>OBS</t>
  </si>
  <si>
    <t>ultima aprobare</t>
  </si>
  <si>
    <t>A</t>
  </si>
  <si>
    <t>LUCRARI IN CONTINUARE</t>
  </si>
  <si>
    <t>B</t>
  </si>
  <si>
    <t>LUCRĂRI NOI</t>
  </si>
  <si>
    <t>C</t>
  </si>
  <si>
    <t>ALTE CHELTUIELI DE INVESTIŢII</t>
  </si>
  <si>
    <t>1.</t>
  </si>
  <si>
    <t>CAPITOLUL 51.02 AUTORITĂŢI PUBLICE</t>
  </si>
  <si>
    <t>Lucrări in continuare</t>
  </si>
  <si>
    <t>Lucrari noi</t>
  </si>
  <si>
    <t>Alte cheltuieli de investiţii</t>
  </si>
  <si>
    <t>C1</t>
  </si>
  <si>
    <t>Servicii licențiere Microsoft 365</t>
  </si>
  <si>
    <t>51.01.03 - 71.01.30</t>
  </si>
  <si>
    <t>C2</t>
  </si>
  <si>
    <t>Achiziție softuri informatice</t>
  </si>
  <si>
    <t>CAPITOLUL 65.02 ÎNVĂŢĂMÂNT</t>
  </si>
  <si>
    <t>A1</t>
  </si>
  <si>
    <t>Modernizare și dotare Grădinița P.P+P.N.</t>
  </si>
  <si>
    <t>65.02.50 - 71.01.30</t>
  </si>
  <si>
    <t>ctr. DALI 116.176</t>
  </si>
  <si>
    <t>HCL notă si tema 240/2024</t>
  </si>
  <si>
    <t>A2</t>
  </si>
  <si>
    <t xml:space="preserve">Modernizare și dotare Grădinița nr. 6 </t>
  </si>
  <si>
    <t>ctr.  DALI 121.000</t>
  </si>
  <si>
    <t>HCL notă si tema 239/2024</t>
  </si>
  <si>
    <t>A3</t>
  </si>
  <si>
    <t>Modernizare și dotare Școală gimnazială nr. 4</t>
  </si>
  <si>
    <t>ctr.  DALI 244.664</t>
  </si>
  <si>
    <t>HCL notă si tema 242/2024</t>
  </si>
  <si>
    <t>A4</t>
  </si>
  <si>
    <t xml:space="preserve">Modernizare și dotare Școală gimnazială nr.6 </t>
  </si>
  <si>
    <t>65.02.50 - 71.01.33</t>
  </si>
  <si>
    <t>ctr. DALI  238.000</t>
  </si>
  <si>
    <t>HCL notă si tema 243/2024</t>
  </si>
  <si>
    <t>A5</t>
  </si>
  <si>
    <t xml:space="preserve">Modernizare și dotare Liceu Tehnologic Mihai Viteazu, modernizare și dotare  școală gimnazială nr. 1, modernizare și dotare  Școală gimnazială nr.  5 </t>
  </si>
  <si>
    <t>fara ctr</t>
  </si>
  <si>
    <t>HCL notă si tema 241/2024</t>
  </si>
  <si>
    <t>Dotarea cu mobilier, materiale didactice și echipamente digitale a școlilor din Vulcan, județul Hunedoara cheltuieli neeligibile</t>
  </si>
  <si>
    <t>Documentatie obținere autorizatie de securitate la incendiu gradinita cu program normal cu 4 săli de clasă</t>
  </si>
  <si>
    <t>CAPITOLUL 67.02 CULTURĂ, RELIGIE ŞI ACŢIUNI PRIVIND ACT. SPORTIVĂ ŞI DE TINERET</t>
  </si>
  <si>
    <t>Lucrari in continuare</t>
  </si>
  <si>
    <t>Lucrări noi</t>
  </si>
  <si>
    <t>Elaborare documentații tehnico economice,executie si cheltuieli conexe pentru Reabilitare Stadion municipal Vulcan</t>
  </si>
  <si>
    <t>67.02.50 - 71.01.30</t>
  </si>
  <si>
    <t>CAPITOLUL 70.02 SERVICII ŞI DEZVOLTARE PUBLICĂ</t>
  </si>
  <si>
    <t>Lucrări în continuare</t>
  </si>
  <si>
    <t>Proiectare și execuție lucrari Utilitati pentru Construcția de locuințe pentru tineri ( bloc ANL)</t>
  </si>
  <si>
    <t>70.03.30 - 71.01.30</t>
  </si>
  <si>
    <t>actualizare valoare HCL 192/2024</t>
  </si>
  <si>
    <t xml:space="preserve">Actualizare documentatie Regenerarea spațiilor verzi in municipiul Vulcan </t>
  </si>
  <si>
    <t>70.50 - 71.01.30</t>
  </si>
  <si>
    <t>PT actualizat HCL 25, aprobare proiect HCL 26/2026</t>
  </si>
  <si>
    <t>Reparaţii capitale la apartamente din fondul locativ</t>
  </si>
  <si>
    <t>Elaborare documentații tehnico-economice,executie si cheltuieli conexe pentru  iluminat  -casa scării-cartier Micro 3B   apartamente FLS ''</t>
  </si>
  <si>
    <t>Achizitionare documentatii tehnico-economice si montare camere de supraveghere</t>
  </si>
  <si>
    <t>C3</t>
  </si>
  <si>
    <t>Documentatii tehnico economice,executie si cheltuieli conexe pentru centrală fotovoltaică in municipiul Vulcan</t>
  </si>
  <si>
    <t>parteneriat SF HCL 14/2025</t>
  </si>
  <si>
    <t>C4</t>
  </si>
  <si>
    <t>Echipamente loc de joaca</t>
  </si>
  <si>
    <t>C5</t>
  </si>
  <si>
    <t>Elaborare documentatii tehnico economice,executie si cheltuieli conexe faza Proiect Tehnic pentru statii de incarcare electrice.</t>
  </si>
  <si>
    <t>SF aprobat 12+2 buc HCL 130/2022</t>
  </si>
  <si>
    <t>C6</t>
  </si>
  <si>
    <t>Elaborare documentații tehnico economice,executie si cheltuieli conexe pentru Reabilitare termică blocuri în municipiul Vulcan faza DALI, proiect tehnic- blocurile bl. B53-N Titulescu, bl.D55,bl. D6-str. Mihai Viteazu,, bl.50,-Vasile Alecsandri ,bl.5 ST O Iosif</t>
  </si>
  <si>
    <t>estimat SEAP 886.999, cofinantare 10%</t>
  </si>
  <si>
    <t>parteneriat DALI HCL 215/2024</t>
  </si>
  <si>
    <t>C7</t>
  </si>
  <si>
    <t xml:space="preserve">Elaborarea documentatiilor tehnico - economice pt Revitalizarea integrata a cartierelor de blocuri prin crearea de zone recreere intre blocurile din cartierele zona Termice, Centru Vechi, zona strada Nicolae Titulescu </t>
  </si>
  <si>
    <t>C8</t>
  </si>
  <si>
    <t xml:space="preserve">Elaborare documentatie tehnica economica,executie si cheltuieli conexe pentru extindere retea apa si canalizare strada Vasile Alecsandri si str. Pinului </t>
  </si>
  <si>
    <t>C9</t>
  </si>
  <si>
    <t xml:space="preserve">Elaborare documentatie tehnica economica,executie si cheltuieli conexe pentru extindere retea apa strada Paroseni zona Taul Fara Fund  </t>
  </si>
  <si>
    <t>Avem SF si PT neaprobate</t>
  </si>
  <si>
    <t>CF aprobata HCL 134/2023</t>
  </si>
  <si>
    <t>C10</t>
  </si>
  <si>
    <t xml:space="preserve">Elaborare documentatie tehnica economica,executie si cheltuieli conexe Revitalizare zona centrala Municipiul Vulcan </t>
  </si>
  <si>
    <t>ctr. sf 169999,97, SF neaprobat, decontat 148750 in dec</t>
  </si>
  <si>
    <t>SF HCL 248/2024</t>
  </si>
  <si>
    <t>C11</t>
  </si>
  <si>
    <t>Elaborare documentatie tehnico economica,executie si cheltuieli conexe pentru extindere retea ILUMINAT  zona Pasul Vulcan si zonele limitrofe ale mun. Vulcan</t>
  </si>
  <si>
    <t>C12</t>
  </si>
  <si>
    <t xml:space="preserve">Elaborare documentatie tehnico-economica,executie si cheltuieli conexe pentru Parc Sohodol </t>
  </si>
  <si>
    <t>C13</t>
  </si>
  <si>
    <t>Elaborare documentatie tehnico-economica,executie si cheltuieli conexe pentru Parc Intervenții</t>
  </si>
  <si>
    <t>70.50-71.01.30</t>
  </si>
  <si>
    <t>C14</t>
  </si>
  <si>
    <t xml:space="preserve">Servicii promovare Street Art </t>
  </si>
  <si>
    <t>C15</t>
  </si>
  <si>
    <t>Servicii realizare site turistic mun. Vulcan</t>
  </si>
  <si>
    <t>C16</t>
  </si>
  <si>
    <t>Aplicație turism mobil-Vulcan city app</t>
  </si>
  <si>
    <t>C17</t>
  </si>
  <si>
    <t>Panouri informative turistice</t>
  </si>
  <si>
    <t>C18</t>
  </si>
  <si>
    <t>Elaborare documentatie tehnico-economice Mountain summer bootcamp</t>
  </si>
  <si>
    <t>C19</t>
  </si>
  <si>
    <t>Elaborare documentatie tehnico-economice  Centru de pregătire schi fond vară/iarnă și biathlon</t>
  </si>
  <si>
    <t>C20</t>
  </si>
  <si>
    <t>Elaborare documentatie tehnico-economice  Locul ideal pentru inițiere în schi – Conectarea stațiunilor Straja și Pasul Vulcan</t>
  </si>
  <si>
    <t>C21</t>
  </si>
  <si>
    <t>Elaborare documentatie tehnico-economice  Locul ideal pentru inițiere în schi – Amenajarea unor pârtii și instalații de transport pe cablu în Pasul Vulcan</t>
  </si>
  <si>
    <t>C22</t>
  </si>
  <si>
    <t>Elaborare documentatie tehnico-economice Locul ideal pentru inițiere în schi – Amenajarea unei pârtii și a unei instalații de transport pe cablu între cabana Căprișoara și telegondola Vulcan.</t>
  </si>
  <si>
    <t>C23</t>
  </si>
  <si>
    <t>Elaborare documentatie tehnico-economice  Recreational urban center</t>
  </si>
  <si>
    <t>C24</t>
  </si>
  <si>
    <t>Digitalizarea municipiului Vulcan prin achiziționarea de solutii software</t>
  </si>
  <si>
    <t>C25</t>
  </si>
  <si>
    <t>Eficientizarea energetică pentru transformarea  NZEB a sălii de sport cu funcțiuni multiple din mun. Vulcan</t>
  </si>
  <si>
    <t>C26</t>
  </si>
  <si>
    <r>
      <t>Elaborare documentatii tehnico-economice si cheltuieli conexe-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CONSTRUCTIE BAZA SPORTIVA de tip 1 CNI</t>
    </r>
  </si>
  <si>
    <t>C27</t>
  </si>
  <si>
    <t>Elaborare documentatii tehnico-economice și cheltuieli conexe Sali de educatie fizica scolara Sc.Gen. nr.6 , Sc. Gen. nr. 5 CNI</t>
  </si>
  <si>
    <t>C28</t>
  </si>
  <si>
    <t xml:space="preserve">Achiziții stații de încărcare pentru mașini electrice </t>
  </si>
  <si>
    <t>C29</t>
  </si>
  <si>
    <t>Elaborare documentatii tehnico-economice pentru Eficientizare energetică clădiri rezidențiale din mun. Vulcan -bloc F 9-str. M. Viteazu</t>
  </si>
  <si>
    <t>ctr. 42.000</t>
  </si>
  <si>
    <t>Nota si tema HCL 247/2024</t>
  </si>
  <si>
    <t>C30</t>
  </si>
  <si>
    <t>Elaborare documentatii tehnico-economice pentru Eficientizare energetică clădiri rezidențiale din mun. Vulcan -bloc EVSN -str. N. Titulescu</t>
  </si>
  <si>
    <t>ctr. 200.000</t>
  </si>
  <si>
    <t>Nota si tema HCL 246/2024</t>
  </si>
  <si>
    <t>C31</t>
  </si>
  <si>
    <t>Elaborare documentatii tehnico-economice pentru Eficientizare energetică clădiri rezidențiale din mun. Vulcan -bloc E2 -str. M. Viteazu</t>
  </si>
  <si>
    <t>ctr. 60.000</t>
  </si>
  <si>
    <t>Nota si tema HCL 249/2024</t>
  </si>
  <si>
    <t>C32</t>
  </si>
  <si>
    <t>Elaborare documentatii tehnico-economice Eficientizare energetică clădiri rezidențiale din mun. Vulcan -bloc 35A -str. Platoului</t>
  </si>
  <si>
    <t>ctr. 49.900</t>
  </si>
  <si>
    <t>Nota si tema 245/2024</t>
  </si>
  <si>
    <t>C33</t>
  </si>
  <si>
    <t>Elaborare documentatii tehnico-economice Eficientizare energetică clădiri rezidențiale din mun. Vulcan -bloc D -str. Aleea Lăcrămioarelor</t>
  </si>
  <si>
    <t>ctr. 52.836</t>
  </si>
  <si>
    <t>Nota si tema 244/2024</t>
  </si>
  <si>
    <t>C34</t>
  </si>
  <si>
    <t>Extindere rețele de gaz în mun. Vulcan- A.S.</t>
  </si>
  <si>
    <t xml:space="preserve">cerere finantare aprobata HCL 122/2022 </t>
  </si>
  <si>
    <t>C35</t>
  </si>
  <si>
    <t>Înființare centru de zi pentru copii</t>
  </si>
  <si>
    <t>referat 178.500</t>
  </si>
  <si>
    <t>Exista nota si temaHCL 248/2024</t>
  </si>
  <si>
    <t>CAPITOLUL 74.02 PROTECTIA MEDIULUI</t>
  </si>
  <si>
    <t>Actualizare Registru spații verzi</t>
  </si>
  <si>
    <t>74.05-71.01.30</t>
  </si>
  <si>
    <t>Dotare cu utilaje presortare si sortare centru de colectare prin aport voluntar in municipiul Vulcan,jud hunedoara</t>
  </si>
  <si>
    <t>CAPITOLUL 84.02 TRANSPORTURI</t>
  </si>
  <si>
    <t>Documentații tehnico-economice, Executie lucrari si cheltuieli conexe Reabilitare strada Morii tronson 1 etapa 2</t>
  </si>
  <si>
    <t>84.03.01 71.01.30</t>
  </si>
  <si>
    <t>HCL PTh 236/2023</t>
  </si>
  <si>
    <r>
      <t>Reabilitare drumuri Colonia Taraneasca Sohodol,municipiul Vulcan,judetul Hunedoara</t>
    </r>
    <r>
      <rPr>
        <sz val="11"/>
        <color indexed="10"/>
        <rFont val="Arial"/>
        <family val="2"/>
      </rPr>
      <t xml:space="preserve"> </t>
    </r>
  </si>
  <si>
    <t>HCL PT 53/2023</t>
  </si>
  <si>
    <t>Executie lucrari " Modernizare str. Morii, str. Grivitei din municipiul Vulcan Judetul Hunedoara"</t>
  </si>
  <si>
    <t>neeligibil ctr 614.725,04</t>
  </si>
  <si>
    <t>HCL la PT 88/2024</t>
  </si>
  <si>
    <t>Proiectare si executie lucrari amenajare  str. Vasile Alecsandri, str. Pinului din municipiul Vulcan Judetul Hunedoara"</t>
  </si>
  <si>
    <t>HCL la PT 217/2024</t>
  </si>
  <si>
    <t>Proiectare si executie  " reabilitare str. Coroiesti, str. Socaneasca din municipiul Vulcan Judetul Hunedoara"</t>
  </si>
  <si>
    <t>HCL la PT 218/2024</t>
  </si>
  <si>
    <t>A6</t>
  </si>
  <si>
    <t>Modernizare str. Abatorului,str. Paroșeni din mun. Vulcan,jud. Hunedoara</t>
  </si>
  <si>
    <t>DALI, HCL 161/2021</t>
  </si>
  <si>
    <t>A7</t>
  </si>
  <si>
    <t xml:space="preserve">Documentatii tehnico-economice,cheltuieli conexe si executie  lucrari amenajare parcari in zona strazii Traian blocurile 7A,8A,9A. 28 29 </t>
  </si>
  <si>
    <t>1284,34</t>
  </si>
  <si>
    <t>PT HCL 153/2023</t>
  </si>
  <si>
    <t>B1</t>
  </si>
  <si>
    <t xml:space="preserve">C </t>
  </si>
  <si>
    <t>Elaborare documentatie tehnica,executie si cheltuieli conexe Parcare Sohodol</t>
  </si>
  <si>
    <t>84.03.01 -71.01.30</t>
  </si>
  <si>
    <t>Elaborare documentatie tehnica economica,executie si cheltuieli conexe   pentru parcari in zona blocurilor D5 si D6.</t>
  </si>
  <si>
    <t>SF HCL 240/2022</t>
  </si>
  <si>
    <t>Elaborare documentatie tehnica economica executie si cheltuieli conexe pentru parcari in zona paraului Mohora.</t>
  </si>
  <si>
    <t>SF HCL 327/2022</t>
  </si>
  <si>
    <t>Elaborare documentatie tehnico economica,executie si cheltuieli conexe pentru amenajare parcari camine sociale C1, C2 , C3</t>
  </si>
  <si>
    <t>84.03.01-71.01.30</t>
  </si>
  <si>
    <t>Elaborare documentatie tehnica,executie si cheltuieli conexe Amenajare parcari in zona  blocului 55 strada Romana</t>
  </si>
  <si>
    <t>Elaborare documentatie tehnica economica executie si cheltuieli conexe  pentru parcari in zona blocurilor D12, D13 si scoala gimnaziala nr.5</t>
  </si>
  <si>
    <t>SF HCL 242/2022</t>
  </si>
  <si>
    <t>Elaborare documentatie tehnica faza PT, executie si cheltuieli conexe pentru reabilitare zona Coroesti, respectiv, strada Coroesti, str. Socaneasca</t>
  </si>
  <si>
    <t>SF HCL 162/2021</t>
  </si>
  <si>
    <t>Elaborare documentatie tehnica faza PT,executie si cheltuieli conexe pentru Modernizare strada Muntelui</t>
  </si>
  <si>
    <t>DALI HCL 78/2021</t>
  </si>
  <si>
    <t>Elaborare documentatie tehnica economica SF cu elemente de DALI,executie si cheltuieli conexe pentru str. Obreja 1,2,3.</t>
  </si>
  <si>
    <t>Elaborare documentatie tehnica economica faza SF cu elemente de  DALI,executie si cheltuieli conexe   pentru str. Zavoi.</t>
  </si>
  <si>
    <t>Elaborare documentatie tehnica economica faza SF cu elemente de  DALI,executie si cheltuieli conexe pentru str. Buciumani ,str. Izvor.</t>
  </si>
  <si>
    <t>Elaborare documentatie tehnica economica faza SF cu elemente de DALI, executie si cheltuieli conexe pentru Str Valea Lupseasca</t>
  </si>
  <si>
    <t xml:space="preserve">Elaborare documentatie tehnica ,executie si cheltuieli conexe modernizare str. Valea Ungurului </t>
  </si>
  <si>
    <r>
      <t xml:space="preserve">Elaborare documentatie tehnica,executie si cheltuieli conexe 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modernizare str. Seciului 1,2</t>
    </r>
  </si>
  <si>
    <t xml:space="preserve">Elaborare documentatie tehnica,executie si cheltuieli conexe modernizare str. Brazilor </t>
  </si>
  <si>
    <t xml:space="preserve">Elaborare documentatie tehnica ,executie si cheltuieli conexe  modernizare str. Vâlcelelor </t>
  </si>
  <si>
    <t xml:space="preserve">Elaborare documentatie tehnica,executie si cheltuieli conexe modernizare str. Mestecenilor  </t>
  </si>
  <si>
    <t xml:space="preserve">Elaborare documentatie tehnica,executie si cheltuieli conexe  modernizare str. Plevna  </t>
  </si>
  <si>
    <t xml:space="preserve">Elaborare documentatie tehnica,executie si cheltuieli conexe  modernizare str.Oituz </t>
  </si>
  <si>
    <t xml:space="preserve">Elaborare documentatie tehnica,executie si cheltuieli conexe  modernizare str. Baleia </t>
  </si>
  <si>
    <t xml:space="preserve">Elaborare documentatie tehnica,executie si cheltuieli conexe  modernizare str. Straja </t>
  </si>
  <si>
    <t xml:space="preserve">Elaborare documentatie tehnica,executie si cheltuieli conexe  modernizare str.Retezatului </t>
  </si>
  <si>
    <t xml:space="preserve">Elaborare documentatie tehnica economica faza PT,executie si cheltuieli conexe pentru construirea și extinderea de noi piste de biciclete  în municipiul Vulcan </t>
  </si>
  <si>
    <t>Elaborare documentatie tehnico-economică culoare verzi-albastre</t>
  </si>
  <si>
    <t>HCL parteneriat SF 24/2025</t>
  </si>
  <si>
    <t>Elaborare documentatie tehnico-economică  ”Family-friendly bike park”</t>
  </si>
  <si>
    <t>HCL parteneriat SF 15/2026</t>
  </si>
  <si>
    <t xml:space="preserve"> Elaborare expertiza tehnica pod DN 66 parau Valea Baleii </t>
  </si>
  <si>
    <t>MERISANU CRISTIAN ION</t>
  </si>
  <si>
    <t>PRIMAR</t>
  </si>
  <si>
    <t>SECRETAR GENERAL</t>
  </si>
  <si>
    <t>ROGOBETE MIHAELA</t>
  </si>
  <si>
    <t>Anexa 4 la PH ................................</t>
  </si>
  <si>
    <t>Echipamente CEI/CIS/CI/CIP/R</t>
  </si>
  <si>
    <t>54.10.00 - 71.01.30</t>
  </si>
  <si>
    <t>CAPITOLUL 54.02 ALTE SERVICII GENERALE</t>
  </si>
  <si>
    <t>Elaborare documentatii tehnico-economice si cheltuieli conexe- CONSTRUCTIE BAZA SPORTIVA de tip 1 CNI</t>
  </si>
  <si>
    <t>supl 24</t>
  </si>
  <si>
    <t>Anexa 1 HCL NR.131/2025</t>
  </si>
  <si>
    <t>Ș</t>
  </si>
  <si>
    <t xml:space="preserve">CONSILIER LOCAL: CIOBANU ALEXANDRU </t>
  </si>
  <si>
    <t>CONTRASEMNEAZĂ: SECRETAR GENERAL                    ROGOBETE MIHAELA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</si>
</sst>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,##0.00;[Red]#,##0.00"/>
  </numFmts>
  <fonts count="19" x14ac:knownFonts="1">
    <font>
      <sz val="10"/>
      <name val="Arial"/>
      <family val="2"/>
    </font>
    <font>
      <sz val="10"/>
      <name val="Arial"/>
    </font>
    <font>
      <sz val="11"/>
      <name val="Arial"/>
      <family val="2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0"/>
      <name val="Arial"/>
      <charset val="238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66"/>
        <bgColor indexed="49"/>
      </patternFill>
    </fill>
    <fill>
      <patternFill patternType="solid">
        <fgColor rgb="FFFFCC66"/>
        <bgColor indexed="64"/>
      </patternFill>
    </fill>
    <fill>
      <patternFill patternType="solid">
        <fgColor rgb="FFFF99FF"/>
        <bgColor indexed="51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1"/>
      </patternFill>
    </fill>
    <fill>
      <patternFill patternType="solid">
        <fgColor rgb="FFFFCC66"/>
        <bgColor indexed="51"/>
      </patternFill>
    </fill>
    <fill>
      <patternFill patternType="solid">
        <fgColor theme="0"/>
        <bgColor indexed="51"/>
      </patternFill>
    </fill>
    <fill>
      <patternFill patternType="solid">
        <fgColor rgb="FFFF99FF"/>
        <bgColor indexed="21"/>
      </patternFill>
    </fill>
    <fill>
      <patternFill patternType="solid">
        <fgColor rgb="FFFFFF00"/>
        <bgColor indexed="2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1"/>
      </patternFill>
    </fill>
    <fill>
      <patternFill patternType="solid">
        <fgColor theme="7"/>
        <bgColor indexed="51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ill="0" applyBorder="0" applyAlignment="0" applyProtection="0"/>
    <xf numFmtId="0" fontId="3" fillId="0" borderId="0"/>
    <xf numFmtId="0" fontId="9" fillId="0" borderId="0"/>
  </cellStyleXfs>
  <cellXfs count="223">
    <xf numFmtId="0" fontId="0" fillId="0" borderId="0" xfId="0"/>
    <xf numFmtId="164" fontId="4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164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/>
    <xf numFmtId="4" fontId="2" fillId="0" borderId="0" xfId="2" applyNumberFormat="1" applyFont="1" applyAlignment="1">
      <alignment horizontal="right"/>
    </xf>
    <xf numFmtId="0" fontId="2" fillId="0" borderId="0" xfId="2" applyFont="1" applyAlignment="1">
      <alignment horizontal="center" vertical="center"/>
    </xf>
    <xf numFmtId="4" fontId="2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" fontId="5" fillId="0" borderId="0" xfId="2" applyNumberFormat="1" applyFont="1" applyAlignment="1">
      <alignment horizontal="right" vertical="center" wrapText="1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2" fillId="0" borderId="0" xfId="0" applyFont="1"/>
    <xf numFmtId="0" fontId="5" fillId="0" borderId="0" xfId="2" applyFont="1" applyAlignment="1">
      <alignment horizontal="left" vertical="center"/>
    </xf>
    <xf numFmtId="4" fontId="5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4" fontId="5" fillId="0" borderId="0" xfId="2" applyNumberFormat="1" applyFont="1" applyAlignment="1">
      <alignment horizontal="right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164" fontId="5" fillId="0" borderId="0" xfId="2" applyNumberFormat="1" applyFont="1" applyAlignment="1">
      <alignment horizontal="left"/>
    </xf>
    <xf numFmtId="164" fontId="2" fillId="0" borderId="0" xfId="2" applyNumberFormat="1" applyFont="1" applyAlignment="1">
      <alignment horizontal="left"/>
    </xf>
    <xf numFmtId="3" fontId="5" fillId="0" borderId="0" xfId="2" applyNumberFormat="1" applyFont="1" applyAlignment="1">
      <alignment horizontal="left"/>
    </xf>
    <xf numFmtId="164" fontId="7" fillId="0" borderId="0" xfId="2" applyNumberFormat="1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4" fontId="5" fillId="3" borderId="0" xfId="2" applyNumberFormat="1" applyFont="1" applyFill="1" applyAlignment="1">
      <alignment horizontal="right" vertical="center" wrapText="1"/>
    </xf>
    <xf numFmtId="0" fontId="2" fillId="2" borderId="1" xfId="2" applyFont="1" applyFill="1" applyBorder="1" applyAlignment="1">
      <alignment horizontal="center" vertical="center" wrapText="1"/>
    </xf>
    <xf numFmtId="4" fontId="2" fillId="0" borderId="0" xfId="2" applyNumberFormat="1" applyFont="1"/>
    <xf numFmtId="4" fontId="2" fillId="3" borderId="0" xfId="2" applyNumberFormat="1" applyFont="1" applyFill="1"/>
    <xf numFmtId="4" fontId="2" fillId="3" borderId="0" xfId="2" applyNumberFormat="1" applyFont="1" applyFill="1" applyAlignment="1">
      <alignment horizontal="right"/>
    </xf>
    <xf numFmtId="1" fontId="8" fillId="0" borderId="1" xfId="2" applyNumberFormat="1" applyFont="1" applyBorder="1" applyAlignment="1">
      <alignment horizontal="center"/>
    </xf>
    <xf numFmtId="1" fontId="8" fillId="0" borderId="1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/>
    </xf>
    <xf numFmtId="3" fontId="8" fillId="0" borderId="1" xfId="2" applyNumberFormat="1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wrapText="1"/>
    </xf>
    <xf numFmtId="1" fontId="8" fillId="0" borderId="0" xfId="2" applyNumberFormat="1" applyFont="1" applyAlignment="1">
      <alignment horizontal="center"/>
    </xf>
    <xf numFmtId="4" fontId="8" fillId="0" borderId="0" xfId="2" applyNumberFormat="1" applyFont="1" applyAlignment="1">
      <alignment horizontal="right"/>
    </xf>
    <xf numFmtId="0" fontId="5" fillId="4" borderId="1" xfId="2" applyFont="1" applyFill="1" applyBorder="1" applyAlignment="1">
      <alignment horizontal="center"/>
    </xf>
    <xf numFmtId="0" fontId="5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horizontal="center" vertical="center" wrapText="1"/>
    </xf>
    <xf numFmtId="4" fontId="5" fillId="4" borderId="1" xfId="2" applyNumberFormat="1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/>
    </xf>
    <xf numFmtId="3" fontId="5" fillId="6" borderId="1" xfId="2" applyNumberFormat="1" applyFont="1" applyFill="1" applyBorder="1" applyAlignment="1">
      <alignment vertical="center" wrapText="1"/>
    </xf>
    <xf numFmtId="3" fontId="5" fillId="6" borderId="1" xfId="2" applyNumberFormat="1" applyFont="1" applyFill="1" applyBorder="1" applyAlignment="1">
      <alignment horizontal="center" vertical="center" wrapText="1"/>
    </xf>
    <xf numFmtId="4" fontId="5" fillId="6" borderId="1" xfId="2" applyNumberFormat="1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/>
    </xf>
    <xf numFmtId="0" fontId="5" fillId="8" borderId="1" xfId="2" applyFont="1" applyFill="1" applyBorder="1" applyAlignment="1">
      <alignment vertical="center" wrapText="1"/>
    </xf>
    <xf numFmtId="0" fontId="5" fillId="8" borderId="1" xfId="2" applyFont="1" applyFill="1" applyBorder="1" applyAlignment="1">
      <alignment horizontal="center" vertical="center" wrapText="1"/>
    </xf>
    <xf numFmtId="4" fontId="5" fillId="8" borderId="1" xfId="2" applyNumberFormat="1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/>
    </xf>
    <xf numFmtId="0" fontId="5" fillId="9" borderId="1" xfId="2" applyFont="1" applyFill="1" applyBorder="1" applyAlignment="1">
      <alignment vertical="center" wrapText="1"/>
    </xf>
    <xf numFmtId="0" fontId="5" fillId="9" borderId="1" xfId="2" applyFont="1" applyFill="1" applyBorder="1" applyAlignment="1">
      <alignment horizontal="center" vertical="center" wrapText="1"/>
    </xf>
    <xf numFmtId="4" fontId="5" fillId="9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horizontal="center" vertical="center"/>
    </xf>
    <xf numFmtId="4" fontId="2" fillId="0" borderId="0" xfId="2" applyNumberFormat="1" applyFont="1" applyAlignment="1">
      <alignment horizontal="center"/>
    </xf>
    <xf numFmtId="0" fontId="5" fillId="5" borderId="1" xfId="2" applyFont="1" applyFill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4" fontId="5" fillId="5" borderId="1" xfId="2" applyNumberFormat="1" applyFont="1" applyFill="1" applyBorder="1" applyAlignment="1">
      <alignment horizontal="center" vertical="center"/>
    </xf>
    <xf numFmtId="0" fontId="5" fillId="0" borderId="0" xfId="2" applyFont="1"/>
    <xf numFmtId="0" fontId="5" fillId="7" borderId="1" xfId="2" applyFont="1" applyFill="1" applyBorder="1" applyAlignment="1">
      <alignment vertical="center" wrapText="1"/>
    </xf>
    <xf numFmtId="0" fontId="5" fillId="7" borderId="1" xfId="2" applyFont="1" applyFill="1" applyBorder="1" applyAlignment="1">
      <alignment horizontal="center" vertical="center" wrapText="1"/>
    </xf>
    <xf numFmtId="4" fontId="5" fillId="7" borderId="1" xfId="2" applyNumberFormat="1" applyFont="1" applyFill="1" applyBorder="1" applyAlignment="1">
      <alignment horizontal="center" vertical="center"/>
    </xf>
    <xf numFmtId="0" fontId="5" fillId="10" borderId="1" xfId="2" applyFont="1" applyFill="1" applyBorder="1" applyAlignment="1">
      <alignment horizontal="center"/>
    </xf>
    <xf numFmtId="0" fontId="5" fillId="10" borderId="1" xfId="2" applyFont="1" applyFill="1" applyBorder="1" applyAlignment="1">
      <alignment vertical="center" wrapText="1"/>
    </xf>
    <xf numFmtId="0" fontId="5" fillId="10" borderId="1" xfId="2" applyFont="1" applyFill="1" applyBorder="1" applyAlignment="1">
      <alignment horizontal="center" vertical="center" wrapText="1"/>
    </xf>
    <xf numFmtId="4" fontId="5" fillId="10" borderId="1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vertical="center" wrapText="1"/>
    </xf>
    <xf numFmtId="0" fontId="2" fillId="11" borderId="1" xfId="2" applyFont="1" applyFill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center"/>
    </xf>
    <xf numFmtId="0" fontId="2" fillId="12" borderId="1" xfId="2" applyFont="1" applyFill="1" applyBorder="1" applyAlignment="1">
      <alignment vertical="center" wrapText="1"/>
    </xf>
    <xf numFmtId="4" fontId="2" fillId="12" borderId="1" xfId="2" applyNumberFormat="1" applyFont="1" applyFill="1" applyBorder="1" applyAlignment="1">
      <alignment horizontal="center" vertical="center"/>
    </xf>
    <xf numFmtId="0" fontId="5" fillId="13" borderId="1" xfId="2" applyFont="1" applyFill="1" applyBorder="1" applyAlignment="1">
      <alignment horizontal="center"/>
    </xf>
    <xf numFmtId="0" fontId="5" fillId="13" borderId="1" xfId="2" applyFont="1" applyFill="1" applyBorder="1" applyAlignment="1">
      <alignment vertical="center" wrapText="1"/>
    </xf>
    <xf numFmtId="0" fontId="5" fillId="13" borderId="1" xfId="2" applyFont="1" applyFill="1" applyBorder="1" applyAlignment="1">
      <alignment vertical="center"/>
    </xf>
    <xf numFmtId="4" fontId="5" fillId="13" borderId="1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14" borderId="1" xfId="2" applyFont="1" applyFill="1" applyBorder="1" applyAlignment="1">
      <alignment horizontal="center"/>
    </xf>
    <xf numFmtId="0" fontId="2" fillId="14" borderId="1" xfId="2" applyFont="1" applyFill="1" applyBorder="1" applyAlignment="1">
      <alignment vertical="center" wrapText="1"/>
    </xf>
    <xf numFmtId="0" fontId="2" fillId="14" borderId="1" xfId="2" applyFont="1" applyFill="1" applyBorder="1" applyAlignment="1">
      <alignment horizontal="center" vertical="center" wrapText="1"/>
    </xf>
    <xf numFmtId="4" fontId="2" fillId="14" borderId="1" xfId="2" applyNumberFormat="1" applyFont="1" applyFill="1" applyBorder="1" applyAlignment="1">
      <alignment horizontal="center" vertical="center"/>
    </xf>
    <xf numFmtId="0" fontId="5" fillId="10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2" fontId="5" fillId="0" borderId="0" xfId="2" applyNumberFormat="1" applyFont="1"/>
    <xf numFmtId="0" fontId="2" fillId="2" borderId="1" xfId="0" applyFont="1" applyFill="1" applyBorder="1" applyAlignment="1">
      <alignment vertical="center" wrapText="1"/>
    </xf>
    <xf numFmtId="4" fontId="5" fillId="0" borderId="0" xfId="2" applyNumberFormat="1" applyFont="1" applyAlignment="1">
      <alignment horizontal="right" vertical="center"/>
    </xf>
    <xf numFmtId="0" fontId="5" fillId="5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15" borderId="1" xfId="2" applyFont="1" applyFill="1" applyBorder="1" applyAlignment="1">
      <alignment horizontal="center" vertical="center"/>
    </xf>
    <xf numFmtId="0" fontId="5" fillId="15" borderId="1" xfId="2" applyFont="1" applyFill="1" applyBorder="1" applyAlignment="1">
      <alignment vertical="center" wrapText="1"/>
    </xf>
    <xf numFmtId="0" fontId="5" fillId="15" borderId="1" xfId="2" applyFont="1" applyFill="1" applyBorder="1" applyAlignment="1">
      <alignment horizontal="center" vertical="center" wrapText="1"/>
    </xf>
    <xf numFmtId="4" fontId="5" fillId="15" borderId="1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5" fillId="16" borderId="1" xfId="2" applyFont="1" applyFill="1" applyBorder="1" applyAlignment="1">
      <alignment horizontal="center" vertical="center"/>
    </xf>
    <xf numFmtId="0" fontId="5" fillId="16" borderId="1" xfId="2" applyFont="1" applyFill="1" applyBorder="1" applyAlignment="1">
      <alignment horizontal="center" vertical="center" wrapText="1"/>
    </xf>
    <xf numFmtId="4" fontId="5" fillId="16" borderId="1" xfId="2" applyNumberFormat="1" applyFont="1" applyFill="1" applyBorder="1" applyAlignment="1">
      <alignment horizontal="center" vertical="center"/>
    </xf>
    <xf numFmtId="0" fontId="6" fillId="0" borderId="0" xfId="3" applyFont="1"/>
    <xf numFmtId="0" fontId="2" fillId="2" borderId="1" xfId="2" applyFont="1" applyFill="1" applyBorder="1" applyAlignment="1">
      <alignment horizontal="center" vertical="center"/>
    </xf>
    <xf numFmtId="4" fontId="10" fillId="17" borderId="1" xfId="2" applyNumberFormat="1" applyFont="1" applyFill="1" applyBorder="1" applyAlignment="1">
      <alignment horizontal="center" vertical="center"/>
    </xf>
    <xf numFmtId="4" fontId="10" fillId="18" borderId="1" xfId="2" applyNumberFormat="1" applyFont="1" applyFill="1" applyBorder="1" applyAlignment="1">
      <alignment horizontal="center" vertical="center"/>
    </xf>
    <xf numFmtId="4" fontId="2" fillId="18" borderId="1" xfId="2" applyNumberFormat="1" applyFont="1" applyFill="1" applyBorder="1" applyAlignment="1">
      <alignment horizontal="center" vertical="center"/>
    </xf>
    <xf numFmtId="4" fontId="2" fillId="17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 wrapText="1"/>
    </xf>
    <xf numFmtId="4" fontId="2" fillId="0" borderId="1" xfId="3" quotePrefix="1" applyNumberFormat="1" applyFont="1" applyBorder="1" applyAlignment="1">
      <alignment horizontal="center" vertical="center"/>
    </xf>
    <xf numFmtId="0" fontId="6" fillId="0" borderId="0" xfId="2" applyFont="1"/>
    <xf numFmtId="0" fontId="11" fillId="0" borderId="1" xfId="2" applyFont="1" applyBorder="1" applyAlignment="1">
      <alignment vertical="center" wrapText="1"/>
    </xf>
    <xf numFmtId="4" fontId="10" fillId="0" borderId="1" xfId="2" applyNumberFormat="1" applyFont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4" fontId="10" fillId="2" borderId="1" xfId="2" applyNumberFormat="1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center" wrapText="1"/>
    </xf>
    <xf numFmtId="3" fontId="11" fillId="2" borderId="1" xfId="2" applyNumberFormat="1" applyFont="1" applyFill="1" applyBorder="1" applyAlignment="1">
      <alignment horizontal="center" vertical="center" wrapText="1"/>
    </xf>
    <xf numFmtId="4" fontId="11" fillId="2" borderId="1" xfId="2" applyNumberFormat="1" applyFont="1" applyFill="1" applyBorder="1" applyAlignment="1">
      <alignment horizontal="center" vertical="center"/>
    </xf>
    <xf numFmtId="4" fontId="11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vertical="center" wrapText="1"/>
    </xf>
    <xf numFmtId="4" fontId="4" fillId="2" borderId="1" xfId="2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2" fillId="0" borderId="1" xfId="0" quotePrefix="1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/>
    </xf>
    <xf numFmtId="4" fontId="4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4" fillId="3" borderId="1" xfId="2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19" borderId="1" xfId="2" applyFont="1" applyFill="1" applyBorder="1" applyAlignment="1">
      <alignment horizontal="center"/>
    </xf>
    <xf numFmtId="0" fontId="5" fillId="19" borderId="1" xfId="2" applyFont="1" applyFill="1" applyBorder="1" applyAlignment="1">
      <alignment vertical="center" wrapText="1"/>
    </xf>
    <xf numFmtId="0" fontId="5" fillId="19" borderId="1" xfId="2" applyFont="1" applyFill="1" applyBorder="1" applyAlignment="1">
      <alignment vertical="center"/>
    </xf>
    <xf numFmtId="4" fontId="5" fillId="19" borderId="1" xfId="2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4" fontId="5" fillId="0" borderId="1" xfId="2" applyNumberFormat="1" applyFont="1" applyBorder="1" applyAlignment="1">
      <alignment horizontal="center" vertical="center"/>
    </xf>
    <xf numFmtId="4" fontId="4" fillId="14" borderId="1" xfId="2" applyNumberFormat="1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/>
    </xf>
    <xf numFmtId="3" fontId="5" fillId="10" borderId="1" xfId="2" applyNumberFormat="1" applyFont="1" applyFill="1" applyBorder="1" applyAlignment="1">
      <alignment vertical="center" wrapText="1"/>
    </xf>
    <xf numFmtId="0" fontId="2" fillId="9" borderId="1" xfId="2" applyFont="1" applyFill="1" applyBorder="1" applyAlignment="1">
      <alignment vertical="center"/>
    </xf>
    <xf numFmtId="4" fontId="2" fillId="9" borderId="1" xfId="0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" fontId="4" fillId="0" borderId="1" xfId="2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 wrapText="1"/>
    </xf>
    <xf numFmtId="0" fontId="4" fillId="0" borderId="0" xfId="2" applyFont="1"/>
    <xf numFmtId="4" fontId="4" fillId="0" borderId="0" xfId="2" applyNumberFormat="1" applyFont="1" applyAlignment="1">
      <alignment horizontal="right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2" applyNumberFormat="1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3" fontId="14" fillId="9" borderId="1" xfId="2" applyNumberFormat="1" applyFont="1" applyFill="1" applyBorder="1" applyAlignment="1">
      <alignment horizontal="center" vertical="center"/>
    </xf>
    <xf numFmtId="3" fontId="5" fillId="10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165" fontId="2" fillId="2" borderId="1" xfId="2" applyNumberFormat="1" applyFont="1" applyFill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/>
    </xf>
    <xf numFmtId="165" fontId="10" fillId="2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4" fontId="10" fillId="0" borderId="0" xfId="2" applyNumberFormat="1" applyFont="1" applyAlignment="1">
      <alignment horizontal="right"/>
    </xf>
    <xf numFmtId="164" fontId="10" fillId="0" borderId="0" xfId="2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4" fontId="5" fillId="17" borderId="1" xfId="2" applyNumberFormat="1" applyFont="1" applyFill="1" applyBorder="1" applyAlignment="1">
      <alignment horizontal="center" vertical="center"/>
    </xf>
    <xf numFmtId="4" fontId="5" fillId="18" borderId="1" xfId="2" applyNumberFormat="1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4" fontId="5" fillId="0" borderId="0" xfId="2" applyNumberFormat="1" applyFont="1"/>
    <xf numFmtId="4" fontId="5" fillId="0" borderId="1" xfId="0" quotePrefix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4" fontId="10" fillId="20" borderId="0" xfId="2" applyNumberFormat="1" applyFont="1" applyFill="1"/>
    <xf numFmtId="4" fontId="10" fillId="20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43" fontId="2" fillId="0" borderId="0" xfId="1" applyFont="1" applyBorder="1" applyAlignment="1">
      <alignment wrapText="1"/>
    </xf>
    <xf numFmtId="0" fontId="5" fillId="0" borderId="0" xfId="2" applyFont="1" applyAlignment="1">
      <alignment wrapText="1"/>
    </xf>
    <xf numFmtId="164" fontId="5" fillId="0" borderId="0" xfId="2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2" applyFont="1" applyAlignment="1">
      <alignment horizontal="center"/>
    </xf>
    <xf numFmtId="0" fontId="2" fillId="0" borderId="0" xfId="0" applyFont="1"/>
    <xf numFmtId="0" fontId="5" fillId="0" borderId="0" xfId="2" applyFont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Comma" xfId="1" builtinId="3"/>
    <cellStyle name="Excel Built-in Normal" xfId="2" xr:uid="{FF7413FE-0201-4CB9-B4FF-4B423E2D1875}"/>
    <cellStyle name="Normal" xfId="0" builtinId="0"/>
    <cellStyle name="Normal 2" xfId="3" xr:uid="{27F1B92A-E4A6-4CD3-A12F-C65737D43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3%20BUGET\01%20INITIAL\BUGET%20INITIAL%202025\Liste%20investitii%202025\Lista%20investitii%202025%20BUGET%20INI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1 BL"/>
      <sheetName val="Anexa 2 FEN"/>
      <sheetName val="Verificare"/>
    </sheetNames>
    <sheetDataSet>
      <sheetData sheetId="0"/>
      <sheetData sheetId="1">
        <row r="15">
          <cell r="K15">
            <v>2519.9508300000002</v>
          </cell>
          <cell r="O15">
            <v>912.09999999999991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D6AE-5F24-4653-82F9-B494C423894D}">
  <sheetPr>
    <pageSetUpPr fitToPage="1"/>
  </sheetPr>
  <dimension ref="B1:AH202"/>
  <sheetViews>
    <sheetView zoomScale="85" zoomScaleNormal="85" zoomScaleSheetLayoutView="100" workbookViewId="0">
      <selection activeCell="J138" sqref="J138"/>
    </sheetView>
  </sheetViews>
  <sheetFormatPr defaultColWidth="8.7109375" defaultRowHeight="15" x14ac:dyDescent="0.25"/>
  <cols>
    <col min="1" max="1" width="2.28515625" style="7" customWidth="1"/>
    <col min="2" max="2" width="5.7109375" style="14" customWidth="1"/>
    <col min="3" max="3" width="49.7109375" style="21" customWidth="1"/>
    <col min="4" max="4" width="19" style="21" customWidth="1"/>
    <col min="5" max="5" width="13.7109375" style="1" customWidth="1"/>
    <col min="6" max="6" width="12.28515625" style="1" customWidth="1"/>
    <col min="7" max="7" width="13.85546875" style="2" customWidth="1"/>
    <col min="8" max="8" width="10.28515625" style="2" customWidth="1"/>
    <col min="9" max="9" width="10.42578125" style="2" customWidth="1"/>
    <col min="10" max="10" width="9.5703125" style="3" customWidth="1"/>
    <col min="11" max="11" width="11.140625" style="4" customWidth="1"/>
    <col min="12" max="12" width="13.28515625" style="2" customWidth="1"/>
    <col min="13" max="13" width="10.28515625" style="2" customWidth="1"/>
    <col min="14" max="14" width="16.7109375" style="2" customWidth="1"/>
    <col min="15" max="15" width="10.28515625" style="5" customWidth="1"/>
    <col min="16" max="16" width="8.85546875" style="6" customWidth="1"/>
    <col min="17" max="17" width="17.140625" style="7" customWidth="1"/>
    <col min="18" max="18" width="11.28515625" style="7" customWidth="1"/>
    <col min="19" max="19" width="18" style="8" bestFit="1" customWidth="1"/>
    <col min="20" max="20" width="13.42578125" style="7" customWidth="1"/>
    <col min="21" max="21" width="10.85546875" style="7" bestFit="1" customWidth="1"/>
    <col min="22" max="24" width="8.85546875" style="7" bestFit="1" customWidth="1"/>
    <col min="25" max="25" width="13.85546875" style="7" bestFit="1" customWidth="1"/>
    <col min="26" max="26" width="12.140625" style="7" bestFit="1" customWidth="1"/>
    <col min="27" max="27" width="13.85546875" style="7" bestFit="1" customWidth="1"/>
    <col min="28" max="29" width="8.85546875" style="7" bestFit="1" customWidth="1"/>
    <col min="30" max="31" width="8.7109375" style="7"/>
    <col min="32" max="32" width="15.42578125" style="7" customWidth="1"/>
    <col min="33" max="247" width="8.7109375" style="7"/>
    <col min="248" max="248" width="5.7109375" style="7" customWidth="1"/>
    <col min="249" max="249" width="49.7109375" style="7" customWidth="1"/>
    <col min="250" max="250" width="19" style="7" customWidth="1"/>
    <col min="251" max="251" width="13.7109375" style="7" customWidth="1"/>
    <col min="252" max="252" width="12.28515625" style="7" customWidth="1"/>
    <col min="253" max="253" width="13.85546875" style="7" customWidth="1"/>
    <col min="254" max="254" width="10.28515625" style="7" customWidth="1"/>
    <col min="255" max="255" width="10.42578125" style="7" customWidth="1"/>
    <col min="256" max="256" width="9.5703125" style="7" customWidth="1"/>
    <col min="257" max="257" width="11.140625" style="7" customWidth="1"/>
    <col min="258" max="258" width="13.28515625" style="7" customWidth="1"/>
    <col min="259" max="259" width="10.28515625" style="7" customWidth="1"/>
    <col min="260" max="260" width="16.7109375" style="7" customWidth="1"/>
    <col min="261" max="261" width="10.28515625" style="7" customWidth="1"/>
    <col min="262" max="262" width="8.85546875" style="7" customWidth="1"/>
    <col min="263" max="272" width="0" style="7" hidden="1" customWidth="1"/>
    <col min="273" max="273" width="21.5703125" style="7" customWidth="1"/>
    <col min="274" max="274" width="35" style="7" customWidth="1"/>
    <col min="275" max="275" width="18" style="7" bestFit="1" customWidth="1"/>
    <col min="276" max="276" width="13.42578125" style="7" customWidth="1"/>
    <col min="277" max="277" width="10.85546875" style="7" bestFit="1" customWidth="1"/>
    <col min="278" max="280" width="8.85546875" style="7" bestFit="1" customWidth="1"/>
    <col min="281" max="281" width="13.85546875" style="7" bestFit="1" customWidth="1"/>
    <col min="282" max="282" width="12.140625" style="7" bestFit="1" customWidth="1"/>
    <col min="283" max="283" width="13.85546875" style="7" bestFit="1" customWidth="1"/>
    <col min="284" max="285" width="8.85546875" style="7" bestFit="1" customWidth="1"/>
    <col min="286" max="287" width="8.7109375" style="7"/>
    <col min="288" max="288" width="15.42578125" style="7" customWidth="1"/>
    <col min="289" max="503" width="8.7109375" style="7"/>
    <col min="504" max="504" width="5.7109375" style="7" customWidth="1"/>
    <col min="505" max="505" width="49.7109375" style="7" customWidth="1"/>
    <col min="506" max="506" width="19" style="7" customWidth="1"/>
    <col min="507" max="507" width="13.7109375" style="7" customWidth="1"/>
    <col min="508" max="508" width="12.28515625" style="7" customWidth="1"/>
    <col min="509" max="509" width="13.85546875" style="7" customWidth="1"/>
    <col min="510" max="510" width="10.28515625" style="7" customWidth="1"/>
    <col min="511" max="511" width="10.42578125" style="7" customWidth="1"/>
    <col min="512" max="512" width="9.5703125" style="7" customWidth="1"/>
    <col min="513" max="513" width="11.140625" style="7" customWidth="1"/>
    <col min="514" max="514" width="13.28515625" style="7" customWidth="1"/>
    <col min="515" max="515" width="10.28515625" style="7" customWidth="1"/>
    <col min="516" max="516" width="16.7109375" style="7" customWidth="1"/>
    <col min="517" max="517" width="10.28515625" style="7" customWidth="1"/>
    <col min="518" max="518" width="8.85546875" style="7" customWidth="1"/>
    <col min="519" max="528" width="0" style="7" hidden="1" customWidth="1"/>
    <col min="529" max="529" width="21.5703125" style="7" customWidth="1"/>
    <col min="530" max="530" width="35" style="7" customWidth="1"/>
    <col min="531" max="531" width="18" style="7" bestFit="1" customWidth="1"/>
    <col min="532" max="532" width="13.42578125" style="7" customWidth="1"/>
    <col min="533" max="533" width="10.85546875" style="7" bestFit="1" customWidth="1"/>
    <col min="534" max="536" width="8.85546875" style="7" bestFit="1" customWidth="1"/>
    <col min="537" max="537" width="13.85546875" style="7" bestFit="1" customWidth="1"/>
    <col min="538" max="538" width="12.140625" style="7" bestFit="1" customWidth="1"/>
    <col min="539" max="539" width="13.85546875" style="7" bestFit="1" customWidth="1"/>
    <col min="540" max="541" width="8.85546875" style="7" bestFit="1" customWidth="1"/>
    <col min="542" max="543" width="8.7109375" style="7"/>
    <col min="544" max="544" width="15.42578125" style="7" customWidth="1"/>
    <col min="545" max="759" width="8.7109375" style="7"/>
    <col min="760" max="760" width="5.7109375" style="7" customWidth="1"/>
    <col min="761" max="761" width="49.7109375" style="7" customWidth="1"/>
    <col min="762" max="762" width="19" style="7" customWidth="1"/>
    <col min="763" max="763" width="13.7109375" style="7" customWidth="1"/>
    <col min="764" max="764" width="12.28515625" style="7" customWidth="1"/>
    <col min="765" max="765" width="13.85546875" style="7" customWidth="1"/>
    <col min="766" max="766" width="10.28515625" style="7" customWidth="1"/>
    <col min="767" max="767" width="10.42578125" style="7" customWidth="1"/>
    <col min="768" max="768" width="9.5703125" style="7" customWidth="1"/>
    <col min="769" max="769" width="11.140625" style="7" customWidth="1"/>
    <col min="770" max="770" width="13.28515625" style="7" customWidth="1"/>
    <col min="771" max="771" width="10.28515625" style="7" customWidth="1"/>
    <col min="772" max="772" width="16.7109375" style="7" customWidth="1"/>
    <col min="773" max="773" width="10.28515625" style="7" customWidth="1"/>
    <col min="774" max="774" width="8.85546875" style="7" customWidth="1"/>
    <col min="775" max="784" width="0" style="7" hidden="1" customWidth="1"/>
    <col min="785" max="785" width="21.5703125" style="7" customWidth="1"/>
    <col min="786" max="786" width="35" style="7" customWidth="1"/>
    <col min="787" max="787" width="18" style="7" bestFit="1" customWidth="1"/>
    <col min="788" max="788" width="13.42578125" style="7" customWidth="1"/>
    <col min="789" max="789" width="10.85546875" style="7" bestFit="1" customWidth="1"/>
    <col min="790" max="792" width="8.85546875" style="7" bestFit="1" customWidth="1"/>
    <col min="793" max="793" width="13.85546875" style="7" bestFit="1" customWidth="1"/>
    <col min="794" max="794" width="12.140625" style="7" bestFit="1" customWidth="1"/>
    <col min="795" max="795" width="13.85546875" style="7" bestFit="1" customWidth="1"/>
    <col min="796" max="797" width="8.85546875" style="7" bestFit="1" customWidth="1"/>
    <col min="798" max="799" width="8.7109375" style="7"/>
    <col min="800" max="800" width="15.42578125" style="7" customWidth="1"/>
    <col min="801" max="1015" width="8.7109375" style="7"/>
    <col min="1016" max="1016" width="5.7109375" style="7" customWidth="1"/>
    <col min="1017" max="1017" width="49.7109375" style="7" customWidth="1"/>
    <col min="1018" max="1018" width="19" style="7" customWidth="1"/>
    <col min="1019" max="1019" width="13.7109375" style="7" customWidth="1"/>
    <col min="1020" max="1020" width="12.28515625" style="7" customWidth="1"/>
    <col min="1021" max="1021" width="13.85546875" style="7" customWidth="1"/>
    <col min="1022" max="1022" width="10.28515625" style="7" customWidth="1"/>
    <col min="1023" max="1023" width="10.42578125" style="7" customWidth="1"/>
    <col min="1024" max="1024" width="9.5703125" style="7" customWidth="1"/>
    <col min="1025" max="1025" width="11.140625" style="7" customWidth="1"/>
    <col min="1026" max="1026" width="13.28515625" style="7" customWidth="1"/>
    <col min="1027" max="1027" width="10.28515625" style="7" customWidth="1"/>
    <col min="1028" max="1028" width="16.7109375" style="7" customWidth="1"/>
    <col min="1029" max="1029" width="10.28515625" style="7" customWidth="1"/>
    <col min="1030" max="1030" width="8.85546875" style="7" customWidth="1"/>
    <col min="1031" max="1040" width="0" style="7" hidden="1" customWidth="1"/>
    <col min="1041" max="1041" width="21.5703125" style="7" customWidth="1"/>
    <col min="1042" max="1042" width="35" style="7" customWidth="1"/>
    <col min="1043" max="1043" width="18" style="7" bestFit="1" customWidth="1"/>
    <col min="1044" max="1044" width="13.42578125" style="7" customWidth="1"/>
    <col min="1045" max="1045" width="10.85546875" style="7" bestFit="1" customWidth="1"/>
    <col min="1046" max="1048" width="8.85546875" style="7" bestFit="1" customWidth="1"/>
    <col min="1049" max="1049" width="13.85546875" style="7" bestFit="1" customWidth="1"/>
    <col min="1050" max="1050" width="12.140625" style="7" bestFit="1" customWidth="1"/>
    <col min="1051" max="1051" width="13.85546875" style="7" bestFit="1" customWidth="1"/>
    <col min="1052" max="1053" width="8.85546875" style="7" bestFit="1" customWidth="1"/>
    <col min="1054" max="1055" width="8.7109375" style="7"/>
    <col min="1056" max="1056" width="15.42578125" style="7" customWidth="1"/>
    <col min="1057" max="1271" width="8.7109375" style="7"/>
    <col min="1272" max="1272" width="5.7109375" style="7" customWidth="1"/>
    <col min="1273" max="1273" width="49.7109375" style="7" customWidth="1"/>
    <col min="1274" max="1274" width="19" style="7" customWidth="1"/>
    <col min="1275" max="1275" width="13.7109375" style="7" customWidth="1"/>
    <col min="1276" max="1276" width="12.28515625" style="7" customWidth="1"/>
    <col min="1277" max="1277" width="13.85546875" style="7" customWidth="1"/>
    <col min="1278" max="1278" width="10.28515625" style="7" customWidth="1"/>
    <col min="1279" max="1279" width="10.42578125" style="7" customWidth="1"/>
    <col min="1280" max="1280" width="9.5703125" style="7" customWidth="1"/>
    <col min="1281" max="1281" width="11.140625" style="7" customWidth="1"/>
    <col min="1282" max="1282" width="13.28515625" style="7" customWidth="1"/>
    <col min="1283" max="1283" width="10.28515625" style="7" customWidth="1"/>
    <col min="1284" max="1284" width="16.7109375" style="7" customWidth="1"/>
    <col min="1285" max="1285" width="10.28515625" style="7" customWidth="1"/>
    <col min="1286" max="1286" width="8.85546875" style="7" customWidth="1"/>
    <col min="1287" max="1296" width="0" style="7" hidden="1" customWidth="1"/>
    <col min="1297" max="1297" width="21.5703125" style="7" customWidth="1"/>
    <col min="1298" max="1298" width="35" style="7" customWidth="1"/>
    <col min="1299" max="1299" width="18" style="7" bestFit="1" customWidth="1"/>
    <col min="1300" max="1300" width="13.42578125" style="7" customWidth="1"/>
    <col min="1301" max="1301" width="10.85546875" style="7" bestFit="1" customWidth="1"/>
    <col min="1302" max="1304" width="8.85546875" style="7" bestFit="1" customWidth="1"/>
    <col min="1305" max="1305" width="13.85546875" style="7" bestFit="1" customWidth="1"/>
    <col min="1306" max="1306" width="12.140625" style="7" bestFit="1" customWidth="1"/>
    <col min="1307" max="1307" width="13.85546875" style="7" bestFit="1" customWidth="1"/>
    <col min="1308" max="1309" width="8.85546875" style="7" bestFit="1" customWidth="1"/>
    <col min="1310" max="1311" width="8.7109375" style="7"/>
    <col min="1312" max="1312" width="15.42578125" style="7" customWidth="1"/>
    <col min="1313" max="1527" width="8.7109375" style="7"/>
    <col min="1528" max="1528" width="5.7109375" style="7" customWidth="1"/>
    <col min="1529" max="1529" width="49.7109375" style="7" customWidth="1"/>
    <col min="1530" max="1530" width="19" style="7" customWidth="1"/>
    <col min="1531" max="1531" width="13.7109375" style="7" customWidth="1"/>
    <col min="1532" max="1532" width="12.28515625" style="7" customWidth="1"/>
    <col min="1533" max="1533" width="13.85546875" style="7" customWidth="1"/>
    <col min="1534" max="1534" width="10.28515625" style="7" customWidth="1"/>
    <col min="1535" max="1535" width="10.42578125" style="7" customWidth="1"/>
    <col min="1536" max="1536" width="9.5703125" style="7" customWidth="1"/>
    <col min="1537" max="1537" width="11.140625" style="7" customWidth="1"/>
    <col min="1538" max="1538" width="13.28515625" style="7" customWidth="1"/>
    <col min="1539" max="1539" width="10.28515625" style="7" customWidth="1"/>
    <col min="1540" max="1540" width="16.7109375" style="7" customWidth="1"/>
    <col min="1541" max="1541" width="10.28515625" style="7" customWidth="1"/>
    <col min="1542" max="1542" width="8.85546875" style="7" customWidth="1"/>
    <col min="1543" max="1552" width="0" style="7" hidden="1" customWidth="1"/>
    <col min="1553" max="1553" width="21.5703125" style="7" customWidth="1"/>
    <col min="1554" max="1554" width="35" style="7" customWidth="1"/>
    <col min="1555" max="1555" width="18" style="7" bestFit="1" customWidth="1"/>
    <col min="1556" max="1556" width="13.42578125" style="7" customWidth="1"/>
    <col min="1557" max="1557" width="10.85546875" style="7" bestFit="1" customWidth="1"/>
    <col min="1558" max="1560" width="8.85546875" style="7" bestFit="1" customWidth="1"/>
    <col min="1561" max="1561" width="13.85546875" style="7" bestFit="1" customWidth="1"/>
    <col min="1562" max="1562" width="12.140625" style="7" bestFit="1" customWidth="1"/>
    <col min="1563" max="1563" width="13.85546875" style="7" bestFit="1" customWidth="1"/>
    <col min="1564" max="1565" width="8.85546875" style="7" bestFit="1" customWidth="1"/>
    <col min="1566" max="1567" width="8.7109375" style="7"/>
    <col min="1568" max="1568" width="15.42578125" style="7" customWidth="1"/>
    <col min="1569" max="1783" width="8.7109375" style="7"/>
    <col min="1784" max="1784" width="5.7109375" style="7" customWidth="1"/>
    <col min="1785" max="1785" width="49.7109375" style="7" customWidth="1"/>
    <col min="1786" max="1786" width="19" style="7" customWidth="1"/>
    <col min="1787" max="1787" width="13.7109375" style="7" customWidth="1"/>
    <col min="1788" max="1788" width="12.28515625" style="7" customWidth="1"/>
    <col min="1789" max="1789" width="13.85546875" style="7" customWidth="1"/>
    <col min="1790" max="1790" width="10.28515625" style="7" customWidth="1"/>
    <col min="1791" max="1791" width="10.42578125" style="7" customWidth="1"/>
    <col min="1792" max="1792" width="9.5703125" style="7" customWidth="1"/>
    <col min="1793" max="1793" width="11.140625" style="7" customWidth="1"/>
    <col min="1794" max="1794" width="13.28515625" style="7" customWidth="1"/>
    <col min="1795" max="1795" width="10.28515625" style="7" customWidth="1"/>
    <col min="1796" max="1796" width="16.7109375" style="7" customWidth="1"/>
    <col min="1797" max="1797" width="10.28515625" style="7" customWidth="1"/>
    <col min="1798" max="1798" width="8.85546875" style="7" customWidth="1"/>
    <col min="1799" max="1808" width="0" style="7" hidden="1" customWidth="1"/>
    <col min="1809" max="1809" width="21.5703125" style="7" customWidth="1"/>
    <col min="1810" max="1810" width="35" style="7" customWidth="1"/>
    <col min="1811" max="1811" width="18" style="7" bestFit="1" customWidth="1"/>
    <col min="1812" max="1812" width="13.42578125" style="7" customWidth="1"/>
    <col min="1813" max="1813" width="10.85546875" style="7" bestFit="1" customWidth="1"/>
    <col min="1814" max="1816" width="8.85546875" style="7" bestFit="1" customWidth="1"/>
    <col min="1817" max="1817" width="13.85546875" style="7" bestFit="1" customWidth="1"/>
    <col min="1818" max="1818" width="12.140625" style="7" bestFit="1" customWidth="1"/>
    <col min="1819" max="1819" width="13.85546875" style="7" bestFit="1" customWidth="1"/>
    <col min="1820" max="1821" width="8.85546875" style="7" bestFit="1" customWidth="1"/>
    <col min="1822" max="1823" width="8.7109375" style="7"/>
    <col min="1824" max="1824" width="15.42578125" style="7" customWidth="1"/>
    <col min="1825" max="2039" width="8.7109375" style="7"/>
    <col min="2040" max="2040" width="5.7109375" style="7" customWidth="1"/>
    <col min="2041" max="2041" width="49.7109375" style="7" customWidth="1"/>
    <col min="2042" max="2042" width="19" style="7" customWidth="1"/>
    <col min="2043" max="2043" width="13.7109375" style="7" customWidth="1"/>
    <col min="2044" max="2044" width="12.28515625" style="7" customWidth="1"/>
    <col min="2045" max="2045" width="13.85546875" style="7" customWidth="1"/>
    <col min="2046" max="2046" width="10.28515625" style="7" customWidth="1"/>
    <col min="2047" max="2047" width="10.42578125" style="7" customWidth="1"/>
    <col min="2048" max="2048" width="9.5703125" style="7" customWidth="1"/>
    <col min="2049" max="2049" width="11.140625" style="7" customWidth="1"/>
    <col min="2050" max="2050" width="13.28515625" style="7" customWidth="1"/>
    <col min="2051" max="2051" width="10.28515625" style="7" customWidth="1"/>
    <col min="2052" max="2052" width="16.7109375" style="7" customWidth="1"/>
    <col min="2053" max="2053" width="10.28515625" style="7" customWidth="1"/>
    <col min="2054" max="2054" width="8.85546875" style="7" customWidth="1"/>
    <col min="2055" max="2064" width="0" style="7" hidden="1" customWidth="1"/>
    <col min="2065" max="2065" width="21.5703125" style="7" customWidth="1"/>
    <col min="2066" max="2066" width="35" style="7" customWidth="1"/>
    <col min="2067" max="2067" width="18" style="7" bestFit="1" customWidth="1"/>
    <col min="2068" max="2068" width="13.42578125" style="7" customWidth="1"/>
    <col min="2069" max="2069" width="10.85546875" style="7" bestFit="1" customWidth="1"/>
    <col min="2070" max="2072" width="8.85546875" style="7" bestFit="1" customWidth="1"/>
    <col min="2073" max="2073" width="13.85546875" style="7" bestFit="1" customWidth="1"/>
    <col min="2074" max="2074" width="12.140625" style="7" bestFit="1" customWidth="1"/>
    <col min="2075" max="2075" width="13.85546875" style="7" bestFit="1" customWidth="1"/>
    <col min="2076" max="2077" width="8.85546875" style="7" bestFit="1" customWidth="1"/>
    <col min="2078" max="2079" width="8.7109375" style="7"/>
    <col min="2080" max="2080" width="15.42578125" style="7" customWidth="1"/>
    <col min="2081" max="2295" width="8.7109375" style="7"/>
    <col min="2296" max="2296" width="5.7109375" style="7" customWidth="1"/>
    <col min="2297" max="2297" width="49.7109375" style="7" customWidth="1"/>
    <col min="2298" max="2298" width="19" style="7" customWidth="1"/>
    <col min="2299" max="2299" width="13.7109375" style="7" customWidth="1"/>
    <col min="2300" max="2300" width="12.28515625" style="7" customWidth="1"/>
    <col min="2301" max="2301" width="13.85546875" style="7" customWidth="1"/>
    <col min="2302" max="2302" width="10.28515625" style="7" customWidth="1"/>
    <col min="2303" max="2303" width="10.42578125" style="7" customWidth="1"/>
    <col min="2304" max="2304" width="9.5703125" style="7" customWidth="1"/>
    <col min="2305" max="2305" width="11.140625" style="7" customWidth="1"/>
    <col min="2306" max="2306" width="13.28515625" style="7" customWidth="1"/>
    <col min="2307" max="2307" width="10.28515625" style="7" customWidth="1"/>
    <col min="2308" max="2308" width="16.7109375" style="7" customWidth="1"/>
    <col min="2309" max="2309" width="10.28515625" style="7" customWidth="1"/>
    <col min="2310" max="2310" width="8.85546875" style="7" customWidth="1"/>
    <col min="2311" max="2320" width="0" style="7" hidden="1" customWidth="1"/>
    <col min="2321" max="2321" width="21.5703125" style="7" customWidth="1"/>
    <col min="2322" max="2322" width="35" style="7" customWidth="1"/>
    <col min="2323" max="2323" width="18" style="7" bestFit="1" customWidth="1"/>
    <col min="2324" max="2324" width="13.42578125" style="7" customWidth="1"/>
    <col min="2325" max="2325" width="10.85546875" style="7" bestFit="1" customWidth="1"/>
    <col min="2326" max="2328" width="8.85546875" style="7" bestFit="1" customWidth="1"/>
    <col min="2329" max="2329" width="13.85546875" style="7" bestFit="1" customWidth="1"/>
    <col min="2330" max="2330" width="12.140625" style="7" bestFit="1" customWidth="1"/>
    <col min="2331" max="2331" width="13.85546875" style="7" bestFit="1" customWidth="1"/>
    <col min="2332" max="2333" width="8.85546875" style="7" bestFit="1" customWidth="1"/>
    <col min="2334" max="2335" width="8.7109375" style="7"/>
    <col min="2336" max="2336" width="15.42578125" style="7" customWidth="1"/>
    <col min="2337" max="2551" width="8.7109375" style="7"/>
    <col min="2552" max="2552" width="5.7109375" style="7" customWidth="1"/>
    <col min="2553" max="2553" width="49.7109375" style="7" customWidth="1"/>
    <col min="2554" max="2554" width="19" style="7" customWidth="1"/>
    <col min="2555" max="2555" width="13.7109375" style="7" customWidth="1"/>
    <col min="2556" max="2556" width="12.28515625" style="7" customWidth="1"/>
    <col min="2557" max="2557" width="13.85546875" style="7" customWidth="1"/>
    <col min="2558" max="2558" width="10.28515625" style="7" customWidth="1"/>
    <col min="2559" max="2559" width="10.42578125" style="7" customWidth="1"/>
    <col min="2560" max="2560" width="9.5703125" style="7" customWidth="1"/>
    <col min="2561" max="2561" width="11.140625" style="7" customWidth="1"/>
    <col min="2562" max="2562" width="13.28515625" style="7" customWidth="1"/>
    <col min="2563" max="2563" width="10.28515625" style="7" customWidth="1"/>
    <col min="2564" max="2564" width="16.7109375" style="7" customWidth="1"/>
    <col min="2565" max="2565" width="10.28515625" style="7" customWidth="1"/>
    <col min="2566" max="2566" width="8.85546875" style="7" customWidth="1"/>
    <col min="2567" max="2576" width="0" style="7" hidden="1" customWidth="1"/>
    <col min="2577" max="2577" width="21.5703125" style="7" customWidth="1"/>
    <col min="2578" max="2578" width="35" style="7" customWidth="1"/>
    <col min="2579" max="2579" width="18" style="7" bestFit="1" customWidth="1"/>
    <col min="2580" max="2580" width="13.42578125" style="7" customWidth="1"/>
    <col min="2581" max="2581" width="10.85546875" style="7" bestFit="1" customWidth="1"/>
    <col min="2582" max="2584" width="8.85546875" style="7" bestFit="1" customWidth="1"/>
    <col min="2585" max="2585" width="13.85546875" style="7" bestFit="1" customWidth="1"/>
    <col min="2586" max="2586" width="12.140625" style="7" bestFit="1" customWidth="1"/>
    <col min="2587" max="2587" width="13.85546875" style="7" bestFit="1" customWidth="1"/>
    <col min="2588" max="2589" width="8.85546875" style="7" bestFit="1" customWidth="1"/>
    <col min="2590" max="2591" width="8.7109375" style="7"/>
    <col min="2592" max="2592" width="15.42578125" style="7" customWidth="1"/>
    <col min="2593" max="2807" width="8.7109375" style="7"/>
    <col min="2808" max="2808" width="5.7109375" style="7" customWidth="1"/>
    <col min="2809" max="2809" width="49.7109375" style="7" customWidth="1"/>
    <col min="2810" max="2810" width="19" style="7" customWidth="1"/>
    <col min="2811" max="2811" width="13.7109375" style="7" customWidth="1"/>
    <col min="2812" max="2812" width="12.28515625" style="7" customWidth="1"/>
    <col min="2813" max="2813" width="13.85546875" style="7" customWidth="1"/>
    <col min="2814" max="2814" width="10.28515625" style="7" customWidth="1"/>
    <col min="2815" max="2815" width="10.42578125" style="7" customWidth="1"/>
    <col min="2816" max="2816" width="9.5703125" style="7" customWidth="1"/>
    <col min="2817" max="2817" width="11.140625" style="7" customWidth="1"/>
    <col min="2818" max="2818" width="13.28515625" style="7" customWidth="1"/>
    <col min="2819" max="2819" width="10.28515625" style="7" customWidth="1"/>
    <col min="2820" max="2820" width="16.7109375" style="7" customWidth="1"/>
    <col min="2821" max="2821" width="10.28515625" style="7" customWidth="1"/>
    <col min="2822" max="2822" width="8.85546875" style="7" customWidth="1"/>
    <col min="2823" max="2832" width="0" style="7" hidden="1" customWidth="1"/>
    <col min="2833" max="2833" width="21.5703125" style="7" customWidth="1"/>
    <col min="2834" max="2834" width="35" style="7" customWidth="1"/>
    <col min="2835" max="2835" width="18" style="7" bestFit="1" customWidth="1"/>
    <col min="2836" max="2836" width="13.42578125" style="7" customWidth="1"/>
    <col min="2837" max="2837" width="10.85546875" style="7" bestFit="1" customWidth="1"/>
    <col min="2838" max="2840" width="8.85546875" style="7" bestFit="1" customWidth="1"/>
    <col min="2841" max="2841" width="13.85546875" style="7" bestFit="1" customWidth="1"/>
    <col min="2842" max="2842" width="12.140625" style="7" bestFit="1" customWidth="1"/>
    <col min="2843" max="2843" width="13.85546875" style="7" bestFit="1" customWidth="1"/>
    <col min="2844" max="2845" width="8.85546875" style="7" bestFit="1" customWidth="1"/>
    <col min="2846" max="2847" width="8.7109375" style="7"/>
    <col min="2848" max="2848" width="15.42578125" style="7" customWidth="1"/>
    <col min="2849" max="3063" width="8.7109375" style="7"/>
    <col min="3064" max="3064" width="5.7109375" style="7" customWidth="1"/>
    <col min="3065" max="3065" width="49.7109375" style="7" customWidth="1"/>
    <col min="3066" max="3066" width="19" style="7" customWidth="1"/>
    <col min="3067" max="3067" width="13.7109375" style="7" customWidth="1"/>
    <col min="3068" max="3068" width="12.28515625" style="7" customWidth="1"/>
    <col min="3069" max="3069" width="13.85546875" style="7" customWidth="1"/>
    <col min="3070" max="3070" width="10.28515625" style="7" customWidth="1"/>
    <col min="3071" max="3071" width="10.42578125" style="7" customWidth="1"/>
    <col min="3072" max="3072" width="9.5703125" style="7" customWidth="1"/>
    <col min="3073" max="3073" width="11.140625" style="7" customWidth="1"/>
    <col min="3074" max="3074" width="13.28515625" style="7" customWidth="1"/>
    <col min="3075" max="3075" width="10.28515625" style="7" customWidth="1"/>
    <col min="3076" max="3076" width="16.7109375" style="7" customWidth="1"/>
    <col min="3077" max="3077" width="10.28515625" style="7" customWidth="1"/>
    <col min="3078" max="3078" width="8.85546875" style="7" customWidth="1"/>
    <col min="3079" max="3088" width="0" style="7" hidden="1" customWidth="1"/>
    <col min="3089" max="3089" width="21.5703125" style="7" customWidth="1"/>
    <col min="3090" max="3090" width="35" style="7" customWidth="1"/>
    <col min="3091" max="3091" width="18" style="7" bestFit="1" customWidth="1"/>
    <col min="3092" max="3092" width="13.42578125" style="7" customWidth="1"/>
    <col min="3093" max="3093" width="10.85546875" style="7" bestFit="1" customWidth="1"/>
    <col min="3094" max="3096" width="8.85546875" style="7" bestFit="1" customWidth="1"/>
    <col min="3097" max="3097" width="13.85546875" style="7" bestFit="1" customWidth="1"/>
    <col min="3098" max="3098" width="12.140625" style="7" bestFit="1" customWidth="1"/>
    <col min="3099" max="3099" width="13.85546875" style="7" bestFit="1" customWidth="1"/>
    <col min="3100" max="3101" width="8.85546875" style="7" bestFit="1" customWidth="1"/>
    <col min="3102" max="3103" width="8.7109375" style="7"/>
    <col min="3104" max="3104" width="15.42578125" style="7" customWidth="1"/>
    <col min="3105" max="3319" width="8.7109375" style="7"/>
    <col min="3320" max="3320" width="5.7109375" style="7" customWidth="1"/>
    <col min="3321" max="3321" width="49.7109375" style="7" customWidth="1"/>
    <col min="3322" max="3322" width="19" style="7" customWidth="1"/>
    <col min="3323" max="3323" width="13.7109375" style="7" customWidth="1"/>
    <col min="3324" max="3324" width="12.28515625" style="7" customWidth="1"/>
    <col min="3325" max="3325" width="13.85546875" style="7" customWidth="1"/>
    <col min="3326" max="3326" width="10.28515625" style="7" customWidth="1"/>
    <col min="3327" max="3327" width="10.42578125" style="7" customWidth="1"/>
    <col min="3328" max="3328" width="9.5703125" style="7" customWidth="1"/>
    <col min="3329" max="3329" width="11.140625" style="7" customWidth="1"/>
    <col min="3330" max="3330" width="13.28515625" style="7" customWidth="1"/>
    <col min="3331" max="3331" width="10.28515625" style="7" customWidth="1"/>
    <col min="3332" max="3332" width="16.7109375" style="7" customWidth="1"/>
    <col min="3333" max="3333" width="10.28515625" style="7" customWidth="1"/>
    <col min="3334" max="3334" width="8.85546875" style="7" customWidth="1"/>
    <col min="3335" max="3344" width="0" style="7" hidden="1" customWidth="1"/>
    <col min="3345" max="3345" width="21.5703125" style="7" customWidth="1"/>
    <col min="3346" max="3346" width="35" style="7" customWidth="1"/>
    <col min="3347" max="3347" width="18" style="7" bestFit="1" customWidth="1"/>
    <col min="3348" max="3348" width="13.42578125" style="7" customWidth="1"/>
    <col min="3349" max="3349" width="10.85546875" style="7" bestFit="1" customWidth="1"/>
    <col min="3350" max="3352" width="8.85546875" style="7" bestFit="1" customWidth="1"/>
    <col min="3353" max="3353" width="13.85546875" style="7" bestFit="1" customWidth="1"/>
    <col min="3354" max="3354" width="12.140625" style="7" bestFit="1" customWidth="1"/>
    <col min="3355" max="3355" width="13.85546875" style="7" bestFit="1" customWidth="1"/>
    <col min="3356" max="3357" width="8.85546875" style="7" bestFit="1" customWidth="1"/>
    <col min="3358" max="3359" width="8.7109375" style="7"/>
    <col min="3360" max="3360" width="15.42578125" style="7" customWidth="1"/>
    <col min="3361" max="3575" width="8.7109375" style="7"/>
    <col min="3576" max="3576" width="5.7109375" style="7" customWidth="1"/>
    <col min="3577" max="3577" width="49.7109375" style="7" customWidth="1"/>
    <col min="3578" max="3578" width="19" style="7" customWidth="1"/>
    <col min="3579" max="3579" width="13.7109375" style="7" customWidth="1"/>
    <col min="3580" max="3580" width="12.28515625" style="7" customWidth="1"/>
    <col min="3581" max="3581" width="13.85546875" style="7" customWidth="1"/>
    <col min="3582" max="3582" width="10.28515625" style="7" customWidth="1"/>
    <col min="3583" max="3583" width="10.42578125" style="7" customWidth="1"/>
    <col min="3584" max="3584" width="9.5703125" style="7" customWidth="1"/>
    <col min="3585" max="3585" width="11.140625" style="7" customWidth="1"/>
    <col min="3586" max="3586" width="13.28515625" style="7" customWidth="1"/>
    <col min="3587" max="3587" width="10.28515625" style="7" customWidth="1"/>
    <col min="3588" max="3588" width="16.7109375" style="7" customWidth="1"/>
    <col min="3589" max="3589" width="10.28515625" style="7" customWidth="1"/>
    <col min="3590" max="3590" width="8.85546875" style="7" customWidth="1"/>
    <col min="3591" max="3600" width="0" style="7" hidden="1" customWidth="1"/>
    <col min="3601" max="3601" width="21.5703125" style="7" customWidth="1"/>
    <col min="3602" max="3602" width="35" style="7" customWidth="1"/>
    <col min="3603" max="3603" width="18" style="7" bestFit="1" customWidth="1"/>
    <col min="3604" max="3604" width="13.42578125" style="7" customWidth="1"/>
    <col min="3605" max="3605" width="10.85546875" style="7" bestFit="1" customWidth="1"/>
    <col min="3606" max="3608" width="8.85546875" style="7" bestFit="1" customWidth="1"/>
    <col min="3609" max="3609" width="13.85546875" style="7" bestFit="1" customWidth="1"/>
    <col min="3610" max="3610" width="12.140625" style="7" bestFit="1" customWidth="1"/>
    <col min="3611" max="3611" width="13.85546875" style="7" bestFit="1" customWidth="1"/>
    <col min="3612" max="3613" width="8.85546875" style="7" bestFit="1" customWidth="1"/>
    <col min="3614" max="3615" width="8.7109375" style="7"/>
    <col min="3616" max="3616" width="15.42578125" style="7" customWidth="1"/>
    <col min="3617" max="3831" width="8.7109375" style="7"/>
    <col min="3832" max="3832" width="5.7109375" style="7" customWidth="1"/>
    <col min="3833" max="3833" width="49.7109375" style="7" customWidth="1"/>
    <col min="3834" max="3834" width="19" style="7" customWidth="1"/>
    <col min="3835" max="3835" width="13.7109375" style="7" customWidth="1"/>
    <col min="3836" max="3836" width="12.28515625" style="7" customWidth="1"/>
    <col min="3837" max="3837" width="13.85546875" style="7" customWidth="1"/>
    <col min="3838" max="3838" width="10.28515625" style="7" customWidth="1"/>
    <col min="3839" max="3839" width="10.42578125" style="7" customWidth="1"/>
    <col min="3840" max="3840" width="9.5703125" style="7" customWidth="1"/>
    <col min="3841" max="3841" width="11.140625" style="7" customWidth="1"/>
    <col min="3842" max="3842" width="13.28515625" style="7" customWidth="1"/>
    <col min="3843" max="3843" width="10.28515625" style="7" customWidth="1"/>
    <col min="3844" max="3844" width="16.7109375" style="7" customWidth="1"/>
    <col min="3845" max="3845" width="10.28515625" style="7" customWidth="1"/>
    <col min="3846" max="3846" width="8.85546875" style="7" customWidth="1"/>
    <col min="3847" max="3856" width="0" style="7" hidden="1" customWidth="1"/>
    <col min="3857" max="3857" width="21.5703125" style="7" customWidth="1"/>
    <col min="3858" max="3858" width="35" style="7" customWidth="1"/>
    <col min="3859" max="3859" width="18" style="7" bestFit="1" customWidth="1"/>
    <col min="3860" max="3860" width="13.42578125" style="7" customWidth="1"/>
    <col min="3861" max="3861" width="10.85546875" style="7" bestFit="1" customWidth="1"/>
    <col min="3862" max="3864" width="8.85546875" style="7" bestFit="1" customWidth="1"/>
    <col min="3865" max="3865" width="13.85546875" style="7" bestFit="1" customWidth="1"/>
    <col min="3866" max="3866" width="12.140625" style="7" bestFit="1" customWidth="1"/>
    <col min="3867" max="3867" width="13.85546875" style="7" bestFit="1" customWidth="1"/>
    <col min="3868" max="3869" width="8.85546875" style="7" bestFit="1" customWidth="1"/>
    <col min="3870" max="3871" width="8.7109375" style="7"/>
    <col min="3872" max="3872" width="15.42578125" style="7" customWidth="1"/>
    <col min="3873" max="4087" width="8.7109375" style="7"/>
    <col min="4088" max="4088" width="5.7109375" style="7" customWidth="1"/>
    <col min="4089" max="4089" width="49.7109375" style="7" customWidth="1"/>
    <col min="4090" max="4090" width="19" style="7" customWidth="1"/>
    <col min="4091" max="4091" width="13.7109375" style="7" customWidth="1"/>
    <col min="4092" max="4092" width="12.28515625" style="7" customWidth="1"/>
    <col min="4093" max="4093" width="13.85546875" style="7" customWidth="1"/>
    <col min="4094" max="4094" width="10.28515625" style="7" customWidth="1"/>
    <col min="4095" max="4095" width="10.42578125" style="7" customWidth="1"/>
    <col min="4096" max="4096" width="9.5703125" style="7" customWidth="1"/>
    <col min="4097" max="4097" width="11.140625" style="7" customWidth="1"/>
    <col min="4098" max="4098" width="13.28515625" style="7" customWidth="1"/>
    <col min="4099" max="4099" width="10.28515625" style="7" customWidth="1"/>
    <col min="4100" max="4100" width="16.7109375" style="7" customWidth="1"/>
    <col min="4101" max="4101" width="10.28515625" style="7" customWidth="1"/>
    <col min="4102" max="4102" width="8.85546875" style="7" customWidth="1"/>
    <col min="4103" max="4112" width="0" style="7" hidden="1" customWidth="1"/>
    <col min="4113" max="4113" width="21.5703125" style="7" customWidth="1"/>
    <col min="4114" max="4114" width="35" style="7" customWidth="1"/>
    <col min="4115" max="4115" width="18" style="7" bestFit="1" customWidth="1"/>
    <col min="4116" max="4116" width="13.42578125" style="7" customWidth="1"/>
    <col min="4117" max="4117" width="10.85546875" style="7" bestFit="1" customWidth="1"/>
    <col min="4118" max="4120" width="8.85546875" style="7" bestFit="1" customWidth="1"/>
    <col min="4121" max="4121" width="13.85546875" style="7" bestFit="1" customWidth="1"/>
    <col min="4122" max="4122" width="12.140625" style="7" bestFit="1" customWidth="1"/>
    <col min="4123" max="4123" width="13.85546875" style="7" bestFit="1" customWidth="1"/>
    <col min="4124" max="4125" width="8.85546875" style="7" bestFit="1" customWidth="1"/>
    <col min="4126" max="4127" width="8.7109375" style="7"/>
    <col min="4128" max="4128" width="15.42578125" style="7" customWidth="1"/>
    <col min="4129" max="4343" width="8.7109375" style="7"/>
    <col min="4344" max="4344" width="5.7109375" style="7" customWidth="1"/>
    <col min="4345" max="4345" width="49.7109375" style="7" customWidth="1"/>
    <col min="4346" max="4346" width="19" style="7" customWidth="1"/>
    <col min="4347" max="4347" width="13.7109375" style="7" customWidth="1"/>
    <col min="4348" max="4348" width="12.28515625" style="7" customWidth="1"/>
    <col min="4349" max="4349" width="13.85546875" style="7" customWidth="1"/>
    <col min="4350" max="4350" width="10.28515625" style="7" customWidth="1"/>
    <col min="4351" max="4351" width="10.42578125" style="7" customWidth="1"/>
    <col min="4352" max="4352" width="9.5703125" style="7" customWidth="1"/>
    <col min="4353" max="4353" width="11.140625" style="7" customWidth="1"/>
    <col min="4354" max="4354" width="13.28515625" style="7" customWidth="1"/>
    <col min="4355" max="4355" width="10.28515625" style="7" customWidth="1"/>
    <col min="4356" max="4356" width="16.7109375" style="7" customWidth="1"/>
    <col min="4357" max="4357" width="10.28515625" style="7" customWidth="1"/>
    <col min="4358" max="4358" width="8.85546875" style="7" customWidth="1"/>
    <col min="4359" max="4368" width="0" style="7" hidden="1" customWidth="1"/>
    <col min="4369" max="4369" width="21.5703125" style="7" customWidth="1"/>
    <col min="4370" max="4370" width="35" style="7" customWidth="1"/>
    <col min="4371" max="4371" width="18" style="7" bestFit="1" customWidth="1"/>
    <col min="4372" max="4372" width="13.42578125" style="7" customWidth="1"/>
    <col min="4373" max="4373" width="10.85546875" style="7" bestFit="1" customWidth="1"/>
    <col min="4374" max="4376" width="8.85546875" style="7" bestFit="1" customWidth="1"/>
    <col min="4377" max="4377" width="13.85546875" style="7" bestFit="1" customWidth="1"/>
    <col min="4378" max="4378" width="12.140625" style="7" bestFit="1" customWidth="1"/>
    <col min="4379" max="4379" width="13.85546875" style="7" bestFit="1" customWidth="1"/>
    <col min="4380" max="4381" width="8.85546875" style="7" bestFit="1" customWidth="1"/>
    <col min="4382" max="4383" width="8.7109375" style="7"/>
    <col min="4384" max="4384" width="15.42578125" style="7" customWidth="1"/>
    <col min="4385" max="4599" width="8.7109375" style="7"/>
    <col min="4600" max="4600" width="5.7109375" style="7" customWidth="1"/>
    <col min="4601" max="4601" width="49.7109375" style="7" customWidth="1"/>
    <col min="4602" max="4602" width="19" style="7" customWidth="1"/>
    <col min="4603" max="4603" width="13.7109375" style="7" customWidth="1"/>
    <col min="4604" max="4604" width="12.28515625" style="7" customWidth="1"/>
    <col min="4605" max="4605" width="13.85546875" style="7" customWidth="1"/>
    <col min="4606" max="4606" width="10.28515625" style="7" customWidth="1"/>
    <col min="4607" max="4607" width="10.42578125" style="7" customWidth="1"/>
    <col min="4608" max="4608" width="9.5703125" style="7" customWidth="1"/>
    <col min="4609" max="4609" width="11.140625" style="7" customWidth="1"/>
    <col min="4610" max="4610" width="13.28515625" style="7" customWidth="1"/>
    <col min="4611" max="4611" width="10.28515625" style="7" customWidth="1"/>
    <col min="4612" max="4612" width="16.7109375" style="7" customWidth="1"/>
    <col min="4613" max="4613" width="10.28515625" style="7" customWidth="1"/>
    <col min="4614" max="4614" width="8.85546875" style="7" customWidth="1"/>
    <col min="4615" max="4624" width="0" style="7" hidden="1" customWidth="1"/>
    <col min="4625" max="4625" width="21.5703125" style="7" customWidth="1"/>
    <col min="4626" max="4626" width="35" style="7" customWidth="1"/>
    <col min="4627" max="4627" width="18" style="7" bestFit="1" customWidth="1"/>
    <col min="4628" max="4628" width="13.42578125" style="7" customWidth="1"/>
    <col min="4629" max="4629" width="10.85546875" style="7" bestFit="1" customWidth="1"/>
    <col min="4630" max="4632" width="8.85546875" style="7" bestFit="1" customWidth="1"/>
    <col min="4633" max="4633" width="13.85546875" style="7" bestFit="1" customWidth="1"/>
    <col min="4634" max="4634" width="12.140625" style="7" bestFit="1" customWidth="1"/>
    <col min="4635" max="4635" width="13.85546875" style="7" bestFit="1" customWidth="1"/>
    <col min="4636" max="4637" width="8.85546875" style="7" bestFit="1" customWidth="1"/>
    <col min="4638" max="4639" width="8.7109375" style="7"/>
    <col min="4640" max="4640" width="15.42578125" style="7" customWidth="1"/>
    <col min="4641" max="4855" width="8.7109375" style="7"/>
    <col min="4856" max="4856" width="5.7109375" style="7" customWidth="1"/>
    <col min="4857" max="4857" width="49.7109375" style="7" customWidth="1"/>
    <col min="4858" max="4858" width="19" style="7" customWidth="1"/>
    <col min="4859" max="4859" width="13.7109375" style="7" customWidth="1"/>
    <col min="4860" max="4860" width="12.28515625" style="7" customWidth="1"/>
    <col min="4861" max="4861" width="13.85546875" style="7" customWidth="1"/>
    <col min="4862" max="4862" width="10.28515625" style="7" customWidth="1"/>
    <col min="4863" max="4863" width="10.42578125" style="7" customWidth="1"/>
    <col min="4864" max="4864" width="9.5703125" style="7" customWidth="1"/>
    <col min="4865" max="4865" width="11.140625" style="7" customWidth="1"/>
    <col min="4866" max="4866" width="13.28515625" style="7" customWidth="1"/>
    <col min="4867" max="4867" width="10.28515625" style="7" customWidth="1"/>
    <col min="4868" max="4868" width="16.7109375" style="7" customWidth="1"/>
    <col min="4869" max="4869" width="10.28515625" style="7" customWidth="1"/>
    <col min="4870" max="4870" width="8.85546875" style="7" customWidth="1"/>
    <col min="4871" max="4880" width="0" style="7" hidden="1" customWidth="1"/>
    <col min="4881" max="4881" width="21.5703125" style="7" customWidth="1"/>
    <col min="4882" max="4882" width="35" style="7" customWidth="1"/>
    <col min="4883" max="4883" width="18" style="7" bestFit="1" customWidth="1"/>
    <col min="4884" max="4884" width="13.42578125" style="7" customWidth="1"/>
    <col min="4885" max="4885" width="10.85546875" style="7" bestFit="1" customWidth="1"/>
    <col min="4886" max="4888" width="8.85546875" style="7" bestFit="1" customWidth="1"/>
    <col min="4889" max="4889" width="13.85546875" style="7" bestFit="1" customWidth="1"/>
    <col min="4890" max="4890" width="12.140625" style="7" bestFit="1" customWidth="1"/>
    <col min="4891" max="4891" width="13.85546875" style="7" bestFit="1" customWidth="1"/>
    <col min="4892" max="4893" width="8.85546875" style="7" bestFit="1" customWidth="1"/>
    <col min="4894" max="4895" width="8.7109375" style="7"/>
    <col min="4896" max="4896" width="15.42578125" style="7" customWidth="1"/>
    <col min="4897" max="5111" width="8.7109375" style="7"/>
    <col min="5112" max="5112" width="5.7109375" style="7" customWidth="1"/>
    <col min="5113" max="5113" width="49.7109375" style="7" customWidth="1"/>
    <col min="5114" max="5114" width="19" style="7" customWidth="1"/>
    <col min="5115" max="5115" width="13.7109375" style="7" customWidth="1"/>
    <col min="5116" max="5116" width="12.28515625" style="7" customWidth="1"/>
    <col min="5117" max="5117" width="13.85546875" style="7" customWidth="1"/>
    <col min="5118" max="5118" width="10.28515625" style="7" customWidth="1"/>
    <col min="5119" max="5119" width="10.42578125" style="7" customWidth="1"/>
    <col min="5120" max="5120" width="9.5703125" style="7" customWidth="1"/>
    <col min="5121" max="5121" width="11.140625" style="7" customWidth="1"/>
    <col min="5122" max="5122" width="13.28515625" style="7" customWidth="1"/>
    <col min="5123" max="5123" width="10.28515625" style="7" customWidth="1"/>
    <col min="5124" max="5124" width="16.7109375" style="7" customWidth="1"/>
    <col min="5125" max="5125" width="10.28515625" style="7" customWidth="1"/>
    <col min="5126" max="5126" width="8.85546875" style="7" customWidth="1"/>
    <col min="5127" max="5136" width="0" style="7" hidden="1" customWidth="1"/>
    <col min="5137" max="5137" width="21.5703125" style="7" customWidth="1"/>
    <col min="5138" max="5138" width="35" style="7" customWidth="1"/>
    <col min="5139" max="5139" width="18" style="7" bestFit="1" customWidth="1"/>
    <col min="5140" max="5140" width="13.42578125" style="7" customWidth="1"/>
    <col min="5141" max="5141" width="10.85546875" style="7" bestFit="1" customWidth="1"/>
    <col min="5142" max="5144" width="8.85546875" style="7" bestFit="1" customWidth="1"/>
    <col min="5145" max="5145" width="13.85546875" style="7" bestFit="1" customWidth="1"/>
    <col min="5146" max="5146" width="12.140625" style="7" bestFit="1" customWidth="1"/>
    <col min="5147" max="5147" width="13.85546875" style="7" bestFit="1" customWidth="1"/>
    <col min="5148" max="5149" width="8.85546875" style="7" bestFit="1" customWidth="1"/>
    <col min="5150" max="5151" width="8.7109375" style="7"/>
    <col min="5152" max="5152" width="15.42578125" style="7" customWidth="1"/>
    <col min="5153" max="5367" width="8.7109375" style="7"/>
    <col min="5368" max="5368" width="5.7109375" style="7" customWidth="1"/>
    <col min="5369" max="5369" width="49.7109375" style="7" customWidth="1"/>
    <col min="5370" max="5370" width="19" style="7" customWidth="1"/>
    <col min="5371" max="5371" width="13.7109375" style="7" customWidth="1"/>
    <col min="5372" max="5372" width="12.28515625" style="7" customWidth="1"/>
    <col min="5373" max="5373" width="13.85546875" style="7" customWidth="1"/>
    <col min="5374" max="5374" width="10.28515625" style="7" customWidth="1"/>
    <col min="5375" max="5375" width="10.42578125" style="7" customWidth="1"/>
    <col min="5376" max="5376" width="9.5703125" style="7" customWidth="1"/>
    <col min="5377" max="5377" width="11.140625" style="7" customWidth="1"/>
    <col min="5378" max="5378" width="13.28515625" style="7" customWidth="1"/>
    <col min="5379" max="5379" width="10.28515625" style="7" customWidth="1"/>
    <col min="5380" max="5380" width="16.7109375" style="7" customWidth="1"/>
    <col min="5381" max="5381" width="10.28515625" style="7" customWidth="1"/>
    <col min="5382" max="5382" width="8.85546875" style="7" customWidth="1"/>
    <col min="5383" max="5392" width="0" style="7" hidden="1" customWidth="1"/>
    <col min="5393" max="5393" width="21.5703125" style="7" customWidth="1"/>
    <col min="5394" max="5394" width="35" style="7" customWidth="1"/>
    <col min="5395" max="5395" width="18" style="7" bestFit="1" customWidth="1"/>
    <col min="5396" max="5396" width="13.42578125" style="7" customWidth="1"/>
    <col min="5397" max="5397" width="10.85546875" style="7" bestFit="1" customWidth="1"/>
    <col min="5398" max="5400" width="8.85546875" style="7" bestFit="1" customWidth="1"/>
    <col min="5401" max="5401" width="13.85546875" style="7" bestFit="1" customWidth="1"/>
    <col min="5402" max="5402" width="12.140625" style="7" bestFit="1" customWidth="1"/>
    <col min="5403" max="5403" width="13.85546875" style="7" bestFit="1" customWidth="1"/>
    <col min="5404" max="5405" width="8.85546875" style="7" bestFit="1" customWidth="1"/>
    <col min="5406" max="5407" width="8.7109375" style="7"/>
    <col min="5408" max="5408" width="15.42578125" style="7" customWidth="1"/>
    <col min="5409" max="5623" width="8.7109375" style="7"/>
    <col min="5624" max="5624" width="5.7109375" style="7" customWidth="1"/>
    <col min="5625" max="5625" width="49.7109375" style="7" customWidth="1"/>
    <col min="5626" max="5626" width="19" style="7" customWidth="1"/>
    <col min="5627" max="5627" width="13.7109375" style="7" customWidth="1"/>
    <col min="5628" max="5628" width="12.28515625" style="7" customWidth="1"/>
    <col min="5629" max="5629" width="13.85546875" style="7" customWidth="1"/>
    <col min="5630" max="5630" width="10.28515625" style="7" customWidth="1"/>
    <col min="5631" max="5631" width="10.42578125" style="7" customWidth="1"/>
    <col min="5632" max="5632" width="9.5703125" style="7" customWidth="1"/>
    <col min="5633" max="5633" width="11.140625" style="7" customWidth="1"/>
    <col min="5634" max="5634" width="13.28515625" style="7" customWidth="1"/>
    <col min="5635" max="5635" width="10.28515625" style="7" customWidth="1"/>
    <col min="5636" max="5636" width="16.7109375" style="7" customWidth="1"/>
    <col min="5637" max="5637" width="10.28515625" style="7" customWidth="1"/>
    <col min="5638" max="5638" width="8.85546875" style="7" customWidth="1"/>
    <col min="5639" max="5648" width="0" style="7" hidden="1" customWidth="1"/>
    <col min="5649" max="5649" width="21.5703125" style="7" customWidth="1"/>
    <col min="5650" max="5650" width="35" style="7" customWidth="1"/>
    <col min="5651" max="5651" width="18" style="7" bestFit="1" customWidth="1"/>
    <col min="5652" max="5652" width="13.42578125" style="7" customWidth="1"/>
    <col min="5653" max="5653" width="10.85546875" style="7" bestFit="1" customWidth="1"/>
    <col min="5654" max="5656" width="8.85546875" style="7" bestFit="1" customWidth="1"/>
    <col min="5657" max="5657" width="13.85546875" style="7" bestFit="1" customWidth="1"/>
    <col min="5658" max="5658" width="12.140625" style="7" bestFit="1" customWidth="1"/>
    <col min="5659" max="5659" width="13.85546875" style="7" bestFit="1" customWidth="1"/>
    <col min="5660" max="5661" width="8.85546875" style="7" bestFit="1" customWidth="1"/>
    <col min="5662" max="5663" width="8.7109375" style="7"/>
    <col min="5664" max="5664" width="15.42578125" style="7" customWidth="1"/>
    <col min="5665" max="5879" width="8.7109375" style="7"/>
    <col min="5880" max="5880" width="5.7109375" style="7" customWidth="1"/>
    <col min="5881" max="5881" width="49.7109375" style="7" customWidth="1"/>
    <col min="5882" max="5882" width="19" style="7" customWidth="1"/>
    <col min="5883" max="5883" width="13.7109375" style="7" customWidth="1"/>
    <col min="5884" max="5884" width="12.28515625" style="7" customWidth="1"/>
    <col min="5885" max="5885" width="13.85546875" style="7" customWidth="1"/>
    <col min="5886" max="5886" width="10.28515625" style="7" customWidth="1"/>
    <col min="5887" max="5887" width="10.42578125" style="7" customWidth="1"/>
    <col min="5888" max="5888" width="9.5703125" style="7" customWidth="1"/>
    <col min="5889" max="5889" width="11.140625" style="7" customWidth="1"/>
    <col min="5890" max="5890" width="13.28515625" style="7" customWidth="1"/>
    <col min="5891" max="5891" width="10.28515625" style="7" customWidth="1"/>
    <col min="5892" max="5892" width="16.7109375" style="7" customWidth="1"/>
    <col min="5893" max="5893" width="10.28515625" style="7" customWidth="1"/>
    <col min="5894" max="5894" width="8.85546875" style="7" customWidth="1"/>
    <col min="5895" max="5904" width="0" style="7" hidden="1" customWidth="1"/>
    <col min="5905" max="5905" width="21.5703125" style="7" customWidth="1"/>
    <col min="5906" max="5906" width="35" style="7" customWidth="1"/>
    <col min="5907" max="5907" width="18" style="7" bestFit="1" customWidth="1"/>
    <col min="5908" max="5908" width="13.42578125" style="7" customWidth="1"/>
    <col min="5909" max="5909" width="10.85546875" style="7" bestFit="1" customWidth="1"/>
    <col min="5910" max="5912" width="8.85546875" style="7" bestFit="1" customWidth="1"/>
    <col min="5913" max="5913" width="13.85546875" style="7" bestFit="1" customWidth="1"/>
    <col min="5914" max="5914" width="12.140625" style="7" bestFit="1" customWidth="1"/>
    <col min="5915" max="5915" width="13.85546875" style="7" bestFit="1" customWidth="1"/>
    <col min="5916" max="5917" width="8.85546875" style="7" bestFit="1" customWidth="1"/>
    <col min="5918" max="5919" width="8.7109375" style="7"/>
    <col min="5920" max="5920" width="15.42578125" style="7" customWidth="1"/>
    <col min="5921" max="6135" width="8.7109375" style="7"/>
    <col min="6136" max="6136" width="5.7109375" style="7" customWidth="1"/>
    <col min="6137" max="6137" width="49.7109375" style="7" customWidth="1"/>
    <col min="6138" max="6138" width="19" style="7" customWidth="1"/>
    <col min="6139" max="6139" width="13.7109375" style="7" customWidth="1"/>
    <col min="6140" max="6140" width="12.28515625" style="7" customWidth="1"/>
    <col min="6141" max="6141" width="13.85546875" style="7" customWidth="1"/>
    <col min="6142" max="6142" width="10.28515625" style="7" customWidth="1"/>
    <col min="6143" max="6143" width="10.42578125" style="7" customWidth="1"/>
    <col min="6144" max="6144" width="9.5703125" style="7" customWidth="1"/>
    <col min="6145" max="6145" width="11.140625" style="7" customWidth="1"/>
    <col min="6146" max="6146" width="13.28515625" style="7" customWidth="1"/>
    <col min="6147" max="6147" width="10.28515625" style="7" customWidth="1"/>
    <col min="6148" max="6148" width="16.7109375" style="7" customWidth="1"/>
    <col min="6149" max="6149" width="10.28515625" style="7" customWidth="1"/>
    <col min="6150" max="6150" width="8.85546875" style="7" customWidth="1"/>
    <col min="6151" max="6160" width="0" style="7" hidden="1" customWidth="1"/>
    <col min="6161" max="6161" width="21.5703125" style="7" customWidth="1"/>
    <col min="6162" max="6162" width="35" style="7" customWidth="1"/>
    <col min="6163" max="6163" width="18" style="7" bestFit="1" customWidth="1"/>
    <col min="6164" max="6164" width="13.42578125" style="7" customWidth="1"/>
    <col min="6165" max="6165" width="10.85546875" style="7" bestFit="1" customWidth="1"/>
    <col min="6166" max="6168" width="8.85546875" style="7" bestFit="1" customWidth="1"/>
    <col min="6169" max="6169" width="13.85546875" style="7" bestFit="1" customWidth="1"/>
    <col min="6170" max="6170" width="12.140625" style="7" bestFit="1" customWidth="1"/>
    <col min="6171" max="6171" width="13.85546875" style="7" bestFit="1" customWidth="1"/>
    <col min="6172" max="6173" width="8.85546875" style="7" bestFit="1" customWidth="1"/>
    <col min="6174" max="6175" width="8.7109375" style="7"/>
    <col min="6176" max="6176" width="15.42578125" style="7" customWidth="1"/>
    <col min="6177" max="6391" width="8.7109375" style="7"/>
    <col min="6392" max="6392" width="5.7109375" style="7" customWidth="1"/>
    <col min="6393" max="6393" width="49.7109375" style="7" customWidth="1"/>
    <col min="6394" max="6394" width="19" style="7" customWidth="1"/>
    <col min="6395" max="6395" width="13.7109375" style="7" customWidth="1"/>
    <col min="6396" max="6396" width="12.28515625" style="7" customWidth="1"/>
    <col min="6397" max="6397" width="13.85546875" style="7" customWidth="1"/>
    <col min="6398" max="6398" width="10.28515625" style="7" customWidth="1"/>
    <col min="6399" max="6399" width="10.42578125" style="7" customWidth="1"/>
    <col min="6400" max="6400" width="9.5703125" style="7" customWidth="1"/>
    <col min="6401" max="6401" width="11.140625" style="7" customWidth="1"/>
    <col min="6402" max="6402" width="13.28515625" style="7" customWidth="1"/>
    <col min="6403" max="6403" width="10.28515625" style="7" customWidth="1"/>
    <col min="6404" max="6404" width="16.7109375" style="7" customWidth="1"/>
    <col min="6405" max="6405" width="10.28515625" style="7" customWidth="1"/>
    <col min="6406" max="6406" width="8.85546875" style="7" customWidth="1"/>
    <col min="6407" max="6416" width="0" style="7" hidden="1" customWidth="1"/>
    <col min="6417" max="6417" width="21.5703125" style="7" customWidth="1"/>
    <col min="6418" max="6418" width="35" style="7" customWidth="1"/>
    <col min="6419" max="6419" width="18" style="7" bestFit="1" customWidth="1"/>
    <col min="6420" max="6420" width="13.42578125" style="7" customWidth="1"/>
    <col min="6421" max="6421" width="10.85546875" style="7" bestFit="1" customWidth="1"/>
    <col min="6422" max="6424" width="8.85546875" style="7" bestFit="1" customWidth="1"/>
    <col min="6425" max="6425" width="13.85546875" style="7" bestFit="1" customWidth="1"/>
    <col min="6426" max="6426" width="12.140625" style="7" bestFit="1" customWidth="1"/>
    <col min="6427" max="6427" width="13.85546875" style="7" bestFit="1" customWidth="1"/>
    <col min="6428" max="6429" width="8.85546875" style="7" bestFit="1" customWidth="1"/>
    <col min="6430" max="6431" width="8.7109375" style="7"/>
    <col min="6432" max="6432" width="15.42578125" style="7" customWidth="1"/>
    <col min="6433" max="6647" width="8.7109375" style="7"/>
    <col min="6648" max="6648" width="5.7109375" style="7" customWidth="1"/>
    <col min="6649" max="6649" width="49.7109375" style="7" customWidth="1"/>
    <col min="6650" max="6650" width="19" style="7" customWidth="1"/>
    <col min="6651" max="6651" width="13.7109375" style="7" customWidth="1"/>
    <col min="6652" max="6652" width="12.28515625" style="7" customWidth="1"/>
    <col min="6653" max="6653" width="13.85546875" style="7" customWidth="1"/>
    <col min="6654" max="6654" width="10.28515625" style="7" customWidth="1"/>
    <col min="6655" max="6655" width="10.42578125" style="7" customWidth="1"/>
    <col min="6656" max="6656" width="9.5703125" style="7" customWidth="1"/>
    <col min="6657" max="6657" width="11.140625" style="7" customWidth="1"/>
    <col min="6658" max="6658" width="13.28515625" style="7" customWidth="1"/>
    <col min="6659" max="6659" width="10.28515625" style="7" customWidth="1"/>
    <col min="6660" max="6660" width="16.7109375" style="7" customWidth="1"/>
    <col min="6661" max="6661" width="10.28515625" style="7" customWidth="1"/>
    <col min="6662" max="6662" width="8.85546875" style="7" customWidth="1"/>
    <col min="6663" max="6672" width="0" style="7" hidden="1" customWidth="1"/>
    <col min="6673" max="6673" width="21.5703125" style="7" customWidth="1"/>
    <col min="6674" max="6674" width="35" style="7" customWidth="1"/>
    <col min="6675" max="6675" width="18" style="7" bestFit="1" customWidth="1"/>
    <col min="6676" max="6676" width="13.42578125" style="7" customWidth="1"/>
    <col min="6677" max="6677" width="10.85546875" style="7" bestFit="1" customWidth="1"/>
    <col min="6678" max="6680" width="8.85546875" style="7" bestFit="1" customWidth="1"/>
    <col min="6681" max="6681" width="13.85546875" style="7" bestFit="1" customWidth="1"/>
    <col min="6682" max="6682" width="12.140625" style="7" bestFit="1" customWidth="1"/>
    <col min="6683" max="6683" width="13.85546875" style="7" bestFit="1" customWidth="1"/>
    <col min="6684" max="6685" width="8.85546875" style="7" bestFit="1" customWidth="1"/>
    <col min="6686" max="6687" width="8.7109375" style="7"/>
    <col min="6688" max="6688" width="15.42578125" style="7" customWidth="1"/>
    <col min="6689" max="6903" width="8.7109375" style="7"/>
    <col min="6904" max="6904" width="5.7109375" style="7" customWidth="1"/>
    <col min="6905" max="6905" width="49.7109375" style="7" customWidth="1"/>
    <col min="6906" max="6906" width="19" style="7" customWidth="1"/>
    <col min="6907" max="6907" width="13.7109375" style="7" customWidth="1"/>
    <col min="6908" max="6908" width="12.28515625" style="7" customWidth="1"/>
    <col min="6909" max="6909" width="13.85546875" style="7" customWidth="1"/>
    <col min="6910" max="6910" width="10.28515625" style="7" customWidth="1"/>
    <col min="6911" max="6911" width="10.42578125" style="7" customWidth="1"/>
    <col min="6912" max="6912" width="9.5703125" style="7" customWidth="1"/>
    <col min="6913" max="6913" width="11.140625" style="7" customWidth="1"/>
    <col min="6914" max="6914" width="13.28515625" style="7" customWidth="1"/>
    <col min="6915" max="6915" width="10.28515625" style="7" customWidth="1"/>
    <col min="6916" max="6916" width="16.7109375" style="7" customWidth="1"/>
    <col min="6917" max="6917" width="10.28515625" style="7" customWidth="1"/>
    <col min="6918" max="6918" width="8.85546875" style="7" customWidth="1"/>
    <col min="6919" max="6928" width="0" style="7" hidden="1" customWidth="1"/>
    <col min="6929" max="6929" width="21.5703125" style="7" customWidth="1"/>
    <col min="6930" max="6930" width="35" style="7" customWidth="1"/>
    <col min="6931" max="6931" width="18" style="7" bestFit="1" customWidth="1"/>
    <col min="6932" max="6932" width="13.42578125" style="7" customWidth="1"/>
    <col min="6933" max="6933" width="10.85546875" style="7" bestFit="1" customWidth="1"/>
    <col min="6934" max="6936" width="8.85546875" style="7" bestFit="1" customWidth="1"/>
    <col min="6937" max="6937" width="13.85546875" style="7" bestFit="1" customWidth="1"/>
    <col min="6938" max="6938" width="12.140625" style="7" bestFit="1" customWidth="1"/>
    <col min="6939" max="6939" width="13.85546875" style="7" bestFit="1" customWidth="1"/>
    <col min="6940" max="6941" width="8.85546875" style="7" bestFit="1" customWidth="1"/>
    <col min="6942" max="6943" width="8.7109375" style="7"/>
    <col min="6944" max="6944" width="15.42578125" style="7" customWidth="1"/>
    <col min="6945" max="7159" width="8.7109375" style="7"/>
    <col min="7160" max="7160" width="5.7109375" style="7" customWidth="1"/>
    <col min="7161" max="7161" width="49.7109375" style="7" customWidth="1"/>
    <col min="7162" max="7162" width="19" style="7" customWidth="1"/>
    <col min="7163" max="7163" width="13.7109375" style="7" customWidth="1"/>
    <col min="7164" max="7164" width="12.28515625" style="7" customWidth="1"/>
    <col min="7165" max="7165" width="13.85546875" style="7" customWidth="1"/>
    <col min="7166" max="7166" width="10.28515625" style="7" customWidth="1"/>
    <col min="7167" max="7167" width="10.42578125" style="7" customWidth="1"/>
    <col min="7168" max="7168" width="9.5703125" style="7" customWidth="1"/>
    <col min="7169" max="7169" width="11.140625" style="7" customWidth="1"/>
    <col min="7170" max="7170" width="13.28515625" style="7" customWidth="1"/>
    <col min="7171" max="7171" width="10.28515625" style="7" customWidth="1"/>
    <col min="7172" max="7172" width="16.7109375" style="7" customWidth="1"/>
    <col min="7173" max="7173" width="10.28515625" style="7" customWidth="1"/>
    <col min="7174" max="7174" width="8.85546875" style="7" customWidth="1"/>
    <col min="7175" max="7184" width="0" style="7" hidden="1" customWidth="1"/>
    <col min="7185" max="7185" width="21.5703125" style="7" customWidth="1"/>
    <col min="7186" max="7186" width="35" style="7" customWidth="1"/>
    <col min="7187" max="7187" width="18" style="7" bestFit="1" customWidth="1"/>
    <col min="7188" max="7188" width="13.42578125" style="7" customWidth="1"/>
    <col min="7189" max="7189" width="10.85546875" style="7" bestFit="1" customWidth="1"/>
    <col min="7190" max="7192" width="8.85546875" style="7" bestFit="1" customWidth="1"/>
    <col min="7193" max="7193" width="13.85546875" style="7" bestFit="1" customWidth="1"/>
    <col min="7194" max="7194" width="12.140625" style="7" bestFit="1" customWidth="1"/>
    <col min="7195" max="7195" width="13.85546875" style="7" bestFit="1" customWidth="1"/>
    <col min="7196" max="7197" width="8.85546875" style="7" bestFit="1" customWidth="1"/>
    <col min="7198" max="7199" width="8.7109375" style="7"/>
    <col min="7200" max="7200" width="15.42578125" style="7" customWidth="1"/>
    <col min="7201" max="7415" width="8.7109375" style="7"/>
    <col min="7416" max="7416" width="5.7109375" style="7" customWidth="1"/>
    <col min="7417" max="7417" width="49.7109375" style="7" customWidth="1"/>
    <col min="7418" max="7418" width="19" style="7" customWidth="1"/>
    <col min="7419" max="7419" width="13.7109375" style="7" customWidth="1"/>
    <col min="7420" max="7420" width="12.28515625" style="7" customWidth="1"/>
    <col min="7421" max="7421" width="13.85546875" style="7" customWidth="1"/>
    <col min="7422" max="7422" width="10.28515625" style="7" customWidth="1"/>
    <col min="7423" max="7423" width="10.42578125" style="7" customWidth="1"/>
    <col min="7424" max="7424" width="9.5703125" style="7" customWidth="1"/>
    <col min="7425" max="7425" width="11.140625" style="7" customWidth="1"/>
    <col min="7426" max="7426" width="13.28515625" style="7" customWidth="1"/>
    <col min="7427" max="7427" width="10.28515625" style="7" customWidth="1"/>
    <col min="7428" max="7428" width="16.7109375" style="7" customWidth="1"/>
    <col min="7429" max="7429" width="10.28515625" style="7" customWidth="1"/>
    <col min="7430" max="7430" width="8.85546875" style="7" customWidth="1"/>
    <col min="7431" max="7440" width="0" style="7" hidden="1" customWidth="1"/>
    <col min="7441" max="7441" width="21.5703125" style="7" customWidth="1"/>
    <col min="7442" max="7442" width="35" style="7" customWidth="1"/>
    <col min="7443" max="7443" width="18" style="7" bestFit="1" customWidth="1"/>
    <col min="7444" max="7444" width="13.42578125" style="7" customWidth="1"/>
    <col min="7445" max="7445" width="10.85546875" style="7" bestFit="1" customWidth="1"/>
    <col min="7446" max="7448" width="8.85546875" style="7" bestFit="1" customWidth="1"/>
    <col min="7449" max="7449" width="13.85546875" style="7" bestFit="1" customWidth="1"/>
    <col min="7450" max="7450" width="12.140625" style="7" bestFit="1" customWidth="1"/>
    <col min="7451" max="7451" width="13.85546875" style="7" bestFit="1" customWidth="1"/>
    <col min="7452" max="7453" width="8.85546875" style="7" bestFit="1" customWidth="1"/>
    <col min="7454" max="7455" width="8.7109375" style="7"/>
    <col min="7456" max="7456" width="15.42578125" style="7" customWidth="1"/>
    <col min="7457" max="7671" width="8.7109375" style="7"/>
    <col min="7672" max="7672" width="5.7109375" style="7" customWidth="1"/>
    <col min="7673" max="7673" width="49.7109375" style="7" customWidth="1"/>
    <col min="7674" max="7674" width="19" style="7" customWidth="1"/>
    <col min="7675" max="7675" width="13.7109375" style="7" customWidth="1"/>
    <col min="7676" max="7676" width="12.28515625" style="7" customWidth="1"/>
    <col min="7677" max="7677" width="13.85546875" style="7" customWidth="1"/>
    <col min="7678" max="7678" width="10.28515625" style="7" customWidth="1"/>
    <col min="7679" max="7679" width="10.42578125" style="7" customWidth="1"/>
    <col min="7680" max="7680" width="9.5703125" style="7" customWidth="1"/>
    <col min="7681" max="7681" width="11.140625" style="7" customWidth="1"/>
    <col min="7682" max="7682" width="13.28515625" style="7" customWidth="1"/>
    <col min="7683" max="7683" width="10.28515625" style="7" customWidth="1"/>
    <col min="7684" max="7684" width="16.7109375" style="7" customWidth="1"/>
    <col min="7685" max="7685" width="10.28515625" style="7" customWidth="1"/>
    <col min="7686" max="7686" width="8.85546875" style="7" customWidth="1"/>
    <col min="7687" max="7696" width="0" style="7" hidden="1" customWidth="1"/>
    <col min="7697" max="7697" width="21.5703125" style="7" customWidth="1"/>
    <col min="7698" max="7698" width="35" style="7" customWidth="1"/>
    <col min="7699" max="7699" width="18" style="7" bestFit="1" customWidth="1"/>
    <col min="7700" max="7700" width="13.42578125" style="7" customWidth="1"/>
    <col min="7701" max="7701" width="10.85546875" style="7" bestFit="1" customWidth="1"/>
    <col min="7702" max="7704" width="8.85546875" style="7" bestFit="1" customWidth="1"/>
    <col min="7705" max="7705" width="13.85546875" style="7" bestFit="1" customWidth="1"/>
    <col min="7706" max="7706" width="12.140625" style="7" bestFit="1" customWidth="1"/>
    <col min="7707" max="7707" width="13.85546875" style="7" bestFit="1" customWidth="1"/>
    <col min="7708" max="7709" width="8.85546875" style="7" bestFit="1" customWidth="1"/>
    <col min="7710" max="7711" width="8.7109375" style="7"/>
    <col min="7712" max="7712" width="15.42578125" style="7" customWidth="1"/>
    <col min="7713" max="7927" width="8.7109375" style="7"/>
    <col min="7928" max="7928" width="5.7109375" style="7" customWidth="1"/>
    <col min="7929" max="7929" width="49.7109375" style="7" customWidth="1"/>
    <col min="7930" max="7930" width="19" style="7" customWidth="1"/>
    <col min="7931" max="7931" width="13.7109375" style="7" customWidth="1"/>
    <col min="7932" max="7932" width="12.28515625" style="7" customWidth="1"/>
    <col min="7933" max="7933" width="13.85546875" style="7" customWidth="1"/>
    <col min="7934" max="7934" width="10.28515625" style="7" customWidth="1"/>
    <col min="7935" max="7935" width="10.42578125" style="7" customWidth="1"/>
    <col min="7936" max="7936" width="9.5703125" style="7" customWidth="1"/>
    <col min="7937" max="7937" width="11.140625" style="7" customWidth="1"/>
    <col min="7938" max="7938" width="13.28515625" style="7" customWidth="1"/>
    <col min="7939" max="7939" width="10.28515625" style="7" customWidth="1"/>
    <col min="7940" max="7940" width="16.7109375" style="7" customWidth="1"/>
    <col min="7941" max="7941" width="10.28515625" style="7" customWidth="1"/>
    <col min="7942" max="7942" width="8.85546875" style="7" customWidth="1"/>
    <col min="7943" max="7952" width="0" style="7" hidden="1" customWidth="1"/>
    <col min="7953" max="7953" width="21.5703125" style="7" customWidth="1"/>
    <col min="7954" max="7954" width="35" style="7" customWidth="1"/>
    <col min="7955" max="7955" width="18" style="7" bestFit="1" customWidth="1"/>
    <col min="7956" max="7956" width="13.42578125" style="7" customWidth="1"/>
    <col min="7957" max="7957" width="10.85546875" style="7" bestFit="1" customWidth="1"/>
    <col min="7958" max="7960" width="8.85546875" style="7" bestFit="1" customWidth="1"/>
    <col min="7961" max="7961" width="13.85546875" style="7" bestFit="1" customWidth="1"/>
    <col min="7962" max="7962" width="12.140625" style="7" bestFit="1" customWidth="1"/>
    <col min="7963" max="7963" width="13.85546875" style="7" bestFit="1" customWidth="1"/>
    <col min="7964" max="7965" width="8.85546875" style="7" bestFit="1" customWidth="1"/>
    <col min="7966" max="7967" width="8.7109375" style="7"/>
    <col min="7968" max="7968" width="15.42578125" style="7" customWidth="1"/>
    <col min="7969" max="8183" width="8.7109375" style="7"/>
    <col min="8184" max="8184" width="5.7109375" style="7" customWidth="1"/>
    <col min="8185" max="8185" width="49.7109375" style="7" customWidth="1"/>
    <col min="8186" max="8186" width="19" style="7" customWidth="1"/>
    <col min="8187" max="8187" width="13.7109375" style="7" customWidth="1"/>
    <col min="8188" max="8188" width="12.28515625" style="7" customWidth="1"/>
    <col min="8189" max="8189" width="13.85546875" style="7" customWidth="1"/>
    <col min="8190" max="8190" width="10.28515625" style="7" customWidth="1"/>
    <col min="8191" max="8191" width="10.42578125" style="7" customWidth="1"/>
    <col min="8192" max="8192" width="9.5703125" style="7" customWidth="1"/>
    <col min="8193" max="8193" width="11.140625" style="7" customWidth="1"/>
    <col min="8194" max="8194" width="13.28515625" style="7" customWidth="1"/>
    <col min="8195" max="8195" width="10.28515625" style="7" customWidth="1"/>
    <col min="8196" max="8196" width="16.7109375" style="7" customWidth="1"/>
    <col min="8197" max="8197" width="10.28515625" style="7" customWidth="1"/>
    <col min="8198" max="8198" width="8.85546875" style="7" customWidth="1"/>
    <col min="8199" max="8208" width="0" style="7" hidden="1" customWidth="1"/>
    <col min="8209" max="8209" width="21.5703125" style="7" customWidth="1"/>
    <col min="8210" max="8210" width="35" style="7" customWidth="1"/>
    <col min="8211" max="8211" width="18" style="7" bestFit="1" customWidth="1"/>
    <col min="8212" max="8212" width="13.42578125" style="7" customWidth="1"/>
    <col min="8213" max="8213" width="10.85546875" style="7" bestFit="1" customWidth="1"/>
    <col min="8214" max="8216" width="8.85546875" style="7" bestFit="1" customWidth="1"/>
    <col min="8217" max="8217" width="13.85546875" style="7" bestFit="1" customWidth="1"/>
    <col min="8218" max="8218" width="12.140625" style="7" bestFit="1" customWidth="1"/>
    <col min="8219" max="8219" width="13.85546875" style="7" bestFit="1" customWidth="1"/>
    <col min="8220" max="8221" width="8.85546875" style="7" bestFit="1" customWidth="1"/>
    <col min="8222" max="8223" width="8.7109375" style="7"/>
    <col min="8224" max="8224" width="15.42578125" style="7" customWidth="1"/>
    <col min="8225" max="8439" width="8.7109375" style="7"/>
    <col min="8440" max="8440" width="5.7109375" style="7" customWidth="1"/>
    <col min="8441" max="8441" width="49.7109375" style="7" customWidth="1"/>
    <col min="8442" max="8442" width="19" style="7" customWidth="1"/>
    <col min="8443" max="8443" width="13.7109375" style="7" customWidth="1"/>
    <col min="8444" max="8444" width="12.28515625" style="7" customWidth="1"/>
    <col min="8445" max="8445" width="13.85546875" style="7" customWidth="1"/>
    <col min="8446" max="8446" width="10.28515625" style="7" customWidth="1"/>
    <col min="8447" max="8447" width="10.42578125" style="7" customWidth="1"/>
    <col min="8448" max="8448" width="9.5703125" style="7" customWidth="1"/>
    <col min="8449" max="8449" width="11.140625" style="7" customWidth="1"/>
    <col min="8450" max="8450" width="13.28515625" style="7" customWidth="1"/>
    <col min="8451" max="8451" width="10.28515625" style="7" customWidth="1"/>
    <col min="8452" max="8452" width="16.7109375" style="7" customWidth="1"/>
    <col min="8453" max="8453" width="10.28515625" style="7" customWidth="1"/>
    <col min="8454" max="8454" width="8.85546875" style="7" customWidth="1"/>
    <col min="8455" max="8464" width="0" style="7" hidden="1" customWidth="1"/>
    <col min="8465" max="8465" width="21.5703125" style="7" customWidth="1"/>
    <col min="8466" max="8466" width="35" style="7" customWidth="1"/>
    <col min="8467" max="8467" width="18" style="7" bestFit="1" customWidth="1"/>
    <col min="8468" max="8468" width="13.42578125" style="7" customWidth="1"/>
    <col min="8469" max="8469" width="10.85546875" style="7" bestFit="1" customWidth="1"/>
    <col min="8470" max="8472" width="8.85546875" style="7" bestFit="1" customWidth="1"/>
    <col min="8473" max="8473" width="13.85546875" style="7" bestFit="1" customWidth="1"/>
    <col min="8474" max="8474" width="12.140625" style="7" bestFit="1" customWidth="1"/>
    <col min="8475" max="8475" width="13.85546875" style="7" bestFit="1" customWidth="1"/>
    <col min="8476" max="8477" width="8.85546875" style="7" bestFit="1" customWidth="1"/>
    <col min="8478" max="8479" width="8.7109375" style="7"/>
    <col min="8480" max="8480" width="15.42578125" style="7" customWidth="1"/>
    <col min="8481" max="8695" width="8.7109375" style="7"/>
    <col min="8696" max="8696" width="5.7109375" style="7" customWidth="1"/>
    <col min="8697" max="8697" width="49.7109375" style="7" customWidth="1"/>
    <col min="8698" max="8698" width="19" style="7" customWidth="1"/>
    <col min="8699" max="8699" width="13.7109375" style="7" customWidth="1"/>
    <col min="8700" max="8700" width="12.28515625" style="7" customWidth="1"/>
    <col min="8701" max="8701" width="13.85546875" style="7" customWidth="1"/>
    <col min="8702" max="8702" width="10.28515625" style="7" customWidth="1"/>
    <col min="8703" max="8703" width="10.42578125" style="7" customWidth="1"/>
    <col min="8704" max="8704" width="9.5703125" style="7" customWidth="1"/>
    <col min="8705" max="8705" width="11.140625" style="7" customWidth="1"/>
    <col min="8706" max="8706" width="13.28515625" style="7" customWidth="1"/>
    <col min="8707" max="8707" width="10.28515625" style="7" customWidth="1"/>
    <col min="8708" max="8708" width="16.7109375" style="7" customWidth="1"/>
    <col min="8709" max="8709" width="10.28515625" style="7" customWidth="1"/>
    <col min="8710" max="8710" width="8.85546875" style="7" customWidth="1"/>
    <col min="8711" max="8720" width="0" style="7" hidden="1" customWidth="1"/>
    <col min="8721" max="8721" width="21.5703125" style="7" customWidth="1"/>
    <col min="8722" max="8722" width="35" style="7" customWidth="1"/>
    <col min="8723" max="8723" width="18" style="7" bestFit="1" customWidth="1"/>
    <col min="8724" max="8724" width="13.42578125" style="7" customWidth="1"/>
    <col min="8725" max="8725" width="10.85546875" style="7" bestFit="1" customWidth="1"/>
    <col min="8726" max="8728" width="8.85546875" style="7" bestFit="1" customWidth="1"/>
    <col min="8729" max="8729" width="13.85546875" style="7" bestFit="1" customWidth="1"/>
    <col min="8730" max="8730" width="12.140625" style="7" bestFit="1" customWidth="1"/>
    <col min="8731" max="8731" width="13.85546875" style="7" bestFit="1" customWidth="1"/>
    <col min="8732" max="8733" width="8.85546875" style="7" bestFit="1" customWidth="1"/>
    <col min="8734" max="8735" width="8.7109375" style="7"/>
    <col min="8736" max="8736" width="15.42578125" style="7" customWidth="1"/>
    <col min="8737" max="8951" width="8.7109375" style="7"/>
    <col min="8952" max="8952" width="5.7109375" style="7" customWidth="1"/>
    <col min="8953" max="8953" width="49.7109375" style="7" customWidth="1"/>
    <col min="8954" max="8954" width="19" style="7" customWidth="1"/>
    <col min="8955" max="8955" width="13.7109375" style="7" customWidth="1"/>
    <col min="8956" max="8956" width="12.28515625" style="7" customWidth="1"/>
    <col min="8957" max="8957" width="13.85546875" style="7" customWidth="1"/>
    <col min="8958" max="8958" width="10.28515625" style="7" customWidth="1"/>
    <col min="8959" max="8959" width="10.42578125" style="7" customWidth="1"/>
    <col min="8960" max="8960" width="9.5703125" style="7" customWidth="1"/>
    <col min="8961" max="8961" width="11.140625" style="7" customWidth="1"/>
    <col min="8962" max="8962" width="13.28515625" style="7" customWidth="1"/>
    <col min="8963" max="8963" width="10.28515625" style="7" customWidth="1"/>
    <col min="8964" max="8964" width="16.7109375" style="7" customWidth="1"/>
    <col min="8965" max="8965" width="10.28515625" style="7" customWidth="1"/>
    <col min="8966" max="8966" width="8.85546875" style="7" customWidth="1"/>
    <col min="8967" max="8976" width="0" style="7" hidden="1" customWidth="1"/>
    <col min="8977" max="8977" width="21.5703125" style="7" customWidth="1"/>
    <col min="8978" max="8978" width="35" style="7" customWidth="1"/>
    <col min="8979" max="8979" width="18" style="7" bestFit="1" customWidth="1"/>
    <col min="8980" max="8980" width="13.42578125" style="7" customWidth="1"/>
    <col min="8981" max="8981" width="10.85546875" style="7" bestFit="1" customWidth="1"/>
    <col min="8982" max="8984" width="8.85546875" style="7" bestFit="1" customWidth="1"/>
    <col min="8985" max="8985" width="13.85546875" style="7" bestFit="1" customWidth="1"/>
    <col min="8986" max="8986" width="12.140625" style="7" bestFit="1" customWidth="1"/>
    <col min="8987" max="8987" width="13.85546875" style="7" bestFit="1" customWidth="1"/>
    <col min="8988" max="8989" width="8.85546875" style="7" bestFit="1" customWidth="1"/>
    <col min="8990" max="8991" width="8.7109375" style="7"/>
    <col min="8992" max="8992" width="15.42578125" style="7" customWidth="1"/>
    <col min="8993" max="9207" width="8.7109375" style="7"/>
    <col min="9208" max="9208" width="5.7109375" style="7" customWidth="1"/>
    <col min="9209" max="9209" width="49.7109375" style="7" customWidth="1"/>
    <col min="9210" max="9210" width="19" style="7" customWidth="1"/>
    <col min="9211" max="9211" width="13.7109375" style="7" customWidth="1"/>
    <col min="9212" max="9212" width="12.28515625" style="7" customWidth="1"/>
    <col min="9213" max="9213" width="13.85546875" style="7" customWidth="1"/>
    <col min="9214" max="9214" width="10.28515625" style="7" customWidth="1"/>
    <col min="9215" max="9215" width="10.42578125" style="7" customWidth="1"/>
    <col min="9216" max="9216" width="9.5703125" style="7" customWidth="1"/>
    <col min="9217" max="9217" width="11.140625" style="7" customWidth="1"/>
    <col min="9218" max="9218" width="13.28515625" style="7" customWidth="1"/>
    <col min="9219" max="9219" width="10.28515625" style="7" customWidth="1"/>
    <col min="9220" max="9220" width="16.7109375" style="7" customWidth="1"/>
    <col min="9221" max="9221" width="10.28515625" style="7" customWidth="1"/>
    <col min="9222" max="9222" width="8.85546875" style="7" customWidth="1"/>
    <col min="9223" max="9232" width="0" style="7" hidden="1" customWidth="1"/>
    <col min="9233" max="9233" width="21.5703125" style="7" customWidth="1"/>
    <col min="9234" max="9234" width="35" style="7" customWidth="1"/>
    <col min="9235" max="9235" width="18" style="7" bestFit="1" customWidth="1"/>
    <col min="9236" max="9236" width="13.42578125" style="7" customWidth="1"/>
    <col min="9237" max="9237" width="10.85546875" style="7" bestFit="1" customWidth="1"/>
    <col min="9238" max="9240" width="8.85546875" style="7" bestFit="1" customWidth="1"/>
    <col min="9241" max="9241" width="13.85546875" style="7" bestFit="1" customWidth="1"/>
    <col min="9242" max="9242" width="12.140625" style="7" bestFit="1" customWidth="1"/>
    <col min="9243" max="9243" width="13.85546875" style="7" bestFit="1" customWidth="1"/>
    <col min="9244" max="9245" width="8.85546875" style="7" bestFit="1" customWidth="1"/>
    <col min="9246" max="9247" width="8.7109375" style="7"/>
    <col min="9248" max="9248" width="15.42578125" style="7" customWidth="1"/>
    <col min="9249" max="9463" width="8.7109375" style="7"/>
    <col min="9464" max="9464" width="5.7109375" style="7" customWidth="1"/>
    <col min="9465" max="9465" width="49.7109375" style="7" customWidth="1"/>
    <col min="9466" max="9466" width="19" style="7" customWidth="1"/>
    <col min="9467" max="9467" width="13.7109375" style="7" customWidth="1"/>
    <col min="9468" max="9468" width="12.28515625" style="7" customWidth="1"/>
    <col min="9469" max="9469" width="13.85546875" style="7" customWidth="1"/>
    <col min="9470" max="9470" width="10.28515625" style="7" customWidth="1"/>
    <col min="9471" max="9471" width="10.42578125" style="7" customWidth="1"/>
    <col min="9472" max="9472" width="9.5703125" style="7" customWidth="1"/>
    <col min="9473" max="9473" width="11.140625" style="7" customWidth="1"/>
    <col min="9474" max="9474" width="13.28515625" style="7" customWidth="1"/>
    <col min="9475" max="9475" width="10.28515625" style="7" customWidth="1"/>
    <col min="9476" max="9476" width="16.7109375" style="7" customWidth="1"/>
    <col min="9477" max="9477" width="10.28515625" style="7" customWidth="1"/>
    <col min="9478" max="9478" width="8.85546875" style="7" customWidth="1"/>
    <col min="9479" max="9488" width="0" style="7" hidden="1" customWidth="1"/>
    <col min="9489" max="9489" width="21.5703125" style="7" customWidth="1"/>
    <col min="9490" max="9490" width="35" style="7" customWidth="1"/>
    <col min="9491" max="9491" width="18" style="7" bestFit="1" customWidth="1"/>
    <col min="9492" max="9492" width="13.42578125" style="7" customWidth="1"/>
    <col min="9493" max="9493" width="10.85546875" style="7" bestFit="1" customWidth="1"/>
    <col min="9494" max="9496" width="8.85546875" style="7" bestFit="1" customWidth="1"/>
    <col min="9497" max="9497" width="13.85546875" style="7" bestFit="1" customWidth="1"/>
    <col min="9498" max="9498" width="12.140625" style="7" bestFit="1" customWidth="1"/>
    <col min="9499" max="9499" width="13.85546875" style="7" bestFit="1" customWidth="1"/>
    <col min="9500" max="9501" width="8.85546875" style="7" bestFit="1" customWidth="1"/>
    <col min="9502" max="9503" width="8.7109375" style="7"/>
    <col min="9504" max="9504" width="15.42578125" style="7" customWidth="1"/>
    <col min="9505" max="9719" width="8.7109375" style="7"/>
    <col min="9720" max="9720" width="5.7109375" style="7" customWidth="1"/>
    <col min="9721" max="9721" width="49.7109375" style="7" customWidth="1"/>
    <col min="9722" max="9722" width="19" style="7" customWidth="1"/>
    <col min="9723" max="9723" width="13.7109375" style="7" customWidth="1"/>
    <col min="9724" max="9724" width="12.28515625" style="7" customWidth="1"/>
    <col min="9725" max="9725" width="13.85546875" style="7" customWidth="1"/>
    <col min="9726" max="9726" width="10.28515625" style="7" customWidth="1"/>
    <col min="9727" max="9727" width="10.42578125" style="7" customWidth="1"/>
    <col min="9728" max="9728" width="9.5703125" style="7" customWidth="1"/>
    <col min="9729" max="9729" width="11.140625" style="7" customWidth="1"/>
    <col min="9730" max="9730" width="13.28515625" style="7" customWidth="1"/>
    <col min="9731" max="9731" width="10.28515625" style="7" customWidth="1"/>
    <col min="9732" max="9732" width="16.7109375" style="7" customWidth="1"/>
    <col min="9733" max="9733" width="10.28515625" style="7" customWidth="1"/>
    <col min="9734" max="9734" width="8.85546875" style="7" customWidth="1"/>
    <col min="9735" max="9744" width="0" style="7" hidden="1" customWidth="1"/>
    <col min="9745" max="9745" width="21.5703125" style="7" customWidth="1"/>
    <col min="9746" max="9746" width="35" style="7" customWidth="1"/>
    <col min="9747" max="9747" width="18" style="7" bestFit="1" customWidth="1"/>
    <col min="9748" max="9748" width="13.42578125" style="7" customWidth="1"/>
    <col min="9749" max="9749" width="10.85546875" style="7" bestFit="1" customWidth="1"/>
    <col min="9750" max="9752" width="8.85546875" style="7" bestFit="1" customWidth="1"/>
    <col min="9753" max="9753" width="13.85546875" style="7" bestFit="1" customWidth="1"/>
    <col min="9754" max="9754" width="12.140625" style="7" bestFit="1" customWidth="1"/>
    <col min="9755" max="9755" width="13.85546875" style="7" bestFit="1" customWidth="1"/>
    <col min="9756" max="9757" width="8.85546875" style="7" bestFit="1" customWidth="1"/>
    <col min="9758" max="9759" width="8.7109375" style="7"/>
    <col min="9760" max="9760" width="15.42578125" style="7" customWidth="1"/>
    <col min="9761" max="9975" width="8.7109375" style="7"/>
    <col min="9976" max="9976" width="5.7109375" style="7" customWidth="1"/>
    <col min="9977" max="9977" width="49.7109375" style="7" customWidth="1"/>
    <col min="9978" max="9978" width="19" style="7" customWidth="1"/>
    <col min="9979" max="9979" width="13.7109375" style="7" customWidth="1"/>
    <col min="9980" max="9980" width="12.28515625" style="7" customWidth="1"/>
    <col min="9981" max="9981" width="13.85546875" style="7" customWidth="1"/>
    <col min="9982" max="9982" width="10.28515625" style="7" customWidth="1"/>
    <col min="9983" max="9983" width="10.42578125" style="7" customWidth="1"/>
    <col min="9984" max="9984" width="9.5703125" style="7" customWidth="1"/>
    <col min="9985" max="9985" width="11.140625" style="7" customWidth="1"/>
    <col min="9986" max="9986" width="13.28515625" style="7" customWidth="1"/>
    <col min="9987" max="9987" width="10.28515625" style="7" customWidth="1"/>
    <col min="9988" max="9988" width="16.7109375" style="7" customWidth="1"/>
    <col min="9989" max="9989" width="10.28515625" style="7" customWidth="1"/>
    <col min="9990" max="9990" width="8.85546875" style="7" customWidth="1"/>
    <col min="9991" max="10000" width="0" style="7" hidden="1" customWidth="1"/>
    <col min="10001" max="10001" width="21.5703125" style="7" customWidth="1"/>
    <col min="10002" max="10002" width="35" style="7" customWidth="1"/>
    <col min="10003" max="10003" width="18" style="7" bestFit="1" customWidth="1"/>
    <col min="10004" max="10004" width="13.42578125" style="7" customWidth="1"/>
    <col min="10005" max="10005" width="10.85546875" style="7" bestFit="1" customWidth="1"/>
    <col min="10006" max="10008" width="8.85546875" style="7" bestFit="1" customWidth="1"/>
    <col min="10009" max="10009" width="13.85546875" style="7" bestFit="1" customWidth="1"/>
    <col min="10010" max="10010" width="12.140625" style="7" bestFit="1" customWidth="1"/>
    <col min="10011" max="10011" width="13.85546875" style="7" bestFit="1" customWidth="1"/>
    <col min="10012" max="10013" width="8.85546875" style="7" bestFit="1" customWidth="1"/>
    <col min="10014" max="10015" width="8.7109375" style="7"/>
    <col min="10016" max="10016" width="15.42578125" style="7" customWidth="1"/>
    <col min="10017" max="10231" width="8.7109375" style="7"/>
    <col min="10232" max="10232" width="5.7109375" style="7" customWidth="1"/>
    <col min="10233" max="10233" width="49.7109375" style="7" customWidth="1"/>
    <col min="10234" max="10234" width="19" style="7" customWidth="1"/>
    <col min="10235" max="10235" width="13.7109375" style="7" customWidth="1"/>
    <col min="10236" max="10236" width="12.28515625" style="7" customWidth="1"/>
    <col min="10237" max="10237" width="13.85546875" style="7" customWidth="1"/>
    <col min="10238" max="10238" width="10.28515625" style="7" customWidth="1"/>
    <col min="10239" max="10239" width="10.42578125" style="7" customWidth="1"/>
    <col min="10240" max="10240" width="9.5703125" style="7" customWidth="1"/>
    <col min="10241" max="10241" width="11.140625" style="7" customWidth="1"/>
    <col min="10242" max="10242" width="13.28515625" style="7" customWidth="1"/>
    <col min="10243" max="10243" width="10.28515625" style="7" customWidth="1"/>
    <col min="10244" max="10244" width="16.7109375" style="7" customWidth="1"/>
    <col min="10245" max="10245" width="10.28515625" style="7" customWidth="1"/>
    <col min="10246" max="10246" width="8.85546875" style="7" customWidth="1"/>
    <col min="10247" max="10256" width="0" style="7" hidden="1" customWidth="1"/>
    <col min="10257" max="10257" width="21.5703125" style="7" customWidth="1"/>
    <col min="10258" max="10258" width="35" style="7" customWidth="1"/>
    <col min="10259" max="10259" width="18" style="7" bestFit="1" customWidth="1"/>
    <col min="10260" max="10260" width="13.42578125" style="7" customWidth="1"/>
    <col min="10261" max="10261" width="10.85546875" style="7" bestFit="1" customWidth="1"/>
    <col min="10262" max="10264" width="8.85546875" style="7" bestFit="1" customWidth="1"/>
    <col min="10265" max="10265" width="13.85546875" style="7" bestFit="1" customWidth="1"/>
    <col min="10266" max="10266" width="12.140625" style="7" bestFit="1" customWidth="1"/>
    <col min="10267" max="10267" width="13.85546875" style="7" bestFit="1" customWidth="1"/>
    <col min="10268" max="10269" width="8.85546875" style="7" bestFit="1" customWidth="1"/>
    <col min="10270" max="10271" width="8.7109375" style="7"/>
    <col min="10272" max="10272" width="15.42578125" style="7" customWidth="1"/>
    <col min="10273" max="10487" width="8.7109375" style="7"/>
    <col min="10488" max="10488" width="5.7109375" style="7" customWidth="1"/>
    <col min="10489" max="10489" width="49.7109375" style="7" customWidth="1"/>
    <col min="10490" max="10490" width="19" style="7" customWidth="1"/>
    <col min="10491" max="10491" width="13.7109375" style="7" customWidth="1"/>
    <col min="10492" max="10492" width="12.28515625" style="7" customWidth="1"/>
    <col min="10493" max="10493" width="13.85546875" style="7" customWidth="1"/>
    <col min="10494" max="10494" width="10.28515625" style="7" customWidth="1"/>
    <col min="10495" max="10495" width="10.42578125" style="7" customWidth="1"/>
    <col min="10496" max="10496" width="9.5703125" style="7" customWidth="1"/>
    <col min="10497" max="10497" width="11.140625" style="7" customWidth="1"/>
    <col min="10498" max="10498" width="13.28515625" style="7" customWidth="1"/>
    <col min="10499" max="10499" width="10.28515625" style="7" customWidth="1"/>
    <col min="10500" max="10500" width="16.7109375" style="7" customWidth="1"/>
    <col min="10501" max="10501" width="10.28515625" style="7" customWidth="1"/>
    <col min="10502" max="10502" width="8.85546875" style="7" customWidth="1"/>
    <col min="10503" max="10512" width="0" style="7" hidden="1" customWidth="1"/>
    <col min="10513" max="10513" width="21.5703125" style="7" customWidth="1"/>
    <col min="10514" max="10514" width="35" style="7" customWidth="1"/>
    <col min="10515" max="10515" width="18" style="7" bestFit="1" customWidth="1"/>
    <col min="10516" max="10516" width="13.42578125" style="7" customWidth="1"/>
    <col min="10517" max="10517" width="10.85546875" style="7" bestFit="1" customWidth="1"/>
    <col min="10518" max="10520" width="8.85546875" style="7" bestFit="1" customWidth="1"/>
    <col min="10521" max="10521" width="13.85546875" style="7" bestFit="1" customWidth="1"/>
    <col min="10522" max="10522" width="12.140625" style="7" bestFit="1" customWidth="1"/>
    <col min="10523" max="10523" width="13.85546875" style="7" bestFit="1" customWidth="1"/>
    <col min="10524" max="10525" width="8.85546875" style="7" bestFit="1" customWidth="1"/>
    <col min="10526" max="10527" width="8.7109375" style="7"/>
    <col min="10528" max="10528" width="15.42578125" style="7" customWidth="1"/>
    <col min="10529" max="10743" width="8.7109375" style="7"/>
    <col min="10744" max="10744" width="5.7109375" style="7" customWidth="1"/>
    <col min="10745" max="10745" width="49.7109375" style="7" customWidth="1"/>
    <col min="10746" max="10746" width="19" style="7" customWidth="1"/>
    <col min="10747" max="10747" width="13.7109375" style="7" customWidth="1"/>
    <col min="10748" max="10748" width="12.28515625" style="7" customWidth="1"/>
    <col min="10749" max="10749" width="13.85546875" style="7" customWidth="1"/>
    <col min="10750" max="10750" width="10.28515625" style="7" customWidth="1"/>
    <col min="10751" max="10751" width="10.42578125" style="7" customWidth="1"/>
    <col min="10752" max="10752" width="9.5703125" style="7" customWidth="1"/>
    <col min="10753" max="10753" width="11.140625" style="7" customWidth="1"/>
    <col min="10754" max="10754" width="13.28515625" style="7" customWidth="1"/>
    <col min="10755" max="10755" width="10.28515625" style="7" customWidth="1"/>
    <col min="10756" max="10756" width="16.7109375" style="7" customWidth="1"/>
    <col min="10757" max="10757" width="10.28515625" style="7" customWidth="1"/>
    <col min="10758" max="10758" width="8.85546875" style="7" customWidth="1"/>
    <col min="10759" max="10768" width="0" style="7" hidden="1" customWidth="1"/>
    <col min="10769" max="10769" width="21.5703125" style="7" customWidth="1"/>
    <col min="10770" max="10770" width="35" style="7" customWidth="1"/>
    <col min="10771" max="10771" width="18" style="7" bestFit="1" customWidth="1"/>
    <col min="10772" max="10772" width="13.42578125" style="7" customWidth="1"/>
    <col min="10773" max="10773" width="10.85546875" style="7" bestFit="1" customWidth="1"/>
    <col min="10774" max="10776" width="8.85546875" style="7" bestFit="1" customWidth="1"/>
    <col min="10777" max="10777" width="13.85546875" style="7" bestFit="1" customWidth="1"/>
    <col min="10778" max="10778" width="12.140625" style="7" bestFit="1" customWidth="1"/>
    <col min="10779" max="10779" width="13.85546875" style="7" bestFit="1" customWidth="1"/>
    <col min="10780" max="10781" width="8.85546875" style="7" bestFit="1" customWidth="1"/>
    <col min="10782" max="10783" width="8.7109375" style="7"/>
    <col min="10784" max="10784" width="15.42578125" style="7" customWidth="1"/>
    <col min="10785" max="10999" width="8.7109375" style="7"/>
    <col min="11000" max="11000" width="5.7109375" style="7" customWidth="1"/>
    <col min="11001" max="11001" width="49.7109375" style="7" customWidth="1"/>
    <col min="11002" max="11002" width="19" style="7" customWidth="1"/>
    <col min="11003" max="11003" width="13.7109375" style="7" customWidth="1"/>
    <col min="11004" max="11004" width="12.28515625" style="7" customWidth="1"/>
    <col min="11005" max="11005" width="13.85546875" style="7" customWidth="1"/>
    <col min="11006" max="11006" width="10.28515625" style="7" customWidth="1"/>
    <col min="11007" max="11007" width="10.42578125" style="7" customWidth="1"/>
    <col min="11008" max="11008" width="9.5703125" style="7" customWidth="1"/>
    <col min="11009" max="11009" width="11.140625" style="7" customWidth="1"/>
    <col min="11010" max="11010" width="13.28515625" style="7" customWidth="1"/>
    <col min="11011" max="11011" width="10.28515625" style="7" customWidth="1"/>
    <col min="11012" max="11012" width="16.7109375" style="7" customWidth="1"/>
    <col min="11013" max="11013" width="10.28515625" style="7" customWidth="1"/>
    <col min="11014" max="11014" width="8.85546875" style="7" customWidth="1"/>
    <col min="11015" max="11024" width="0" style="7" hidden="1" customWidth="1"/>
    <col min="11025" max="11025" width="21.5703125" style="7" customWidth="1"/>
    <col min="11026" max="11026" width="35" style="7" customWidth="1"/>
    <col min="11027" max="11027" width="18" style="7" bestFit="1" customWidth="1"/>
    <col min="11028" max="11028" width="13.42578125" style="7" customWidth="1"/>
    <col min="11029" max="11029" width="10.85546875" style="7" bestFit="1" customWidth="1"/>
    <col min="11030" max="11032" width="8.85546875" style="7" bestFit="1" customWidth="1"/>
    <col min="11033" max="11033" width="13.85546875" style="7" bestFit="1" customWidth="1"/>
    <col min="11034" max="11034" width="12.140625" style="7" bestFit="1" customWidth="1"/>
    <col min="11035" max="11035" width="13.85546875" style="7" bestFit="1" customWidth="1"/>
    <col min="11036" max="11037" width="8.85546875" style="7" bestFit="1" customWidth="1"/>
    <col min="11038" max="11039" width="8.7109375" style="7"/>
    <col min="11040" max="11040" width="15.42578125" style="7" customWidth="1"/>
    <col min="11041" max="11255" width="8.7109375" style="7"/>
    <col min="11256" max="11256" width="5.7109375" style="7" customWidth="1"/>
    <col min="11257" max="11257" width="49.7109375" style="7" customWidth="1"/>
    <col min="11258" max="11258" width="19" style="7" customWidth="1"/>
    <col min="11259" max="11259" width="13.7109375" style="7" customWidth="1"/>
    <col min="11260" max="11260" width="12.28515625" style="7" customWidth="1"/>
    <col min="11261" max="11261" width="13.85546875" style="7" customWidth="1"/>
    <col min="11262" max="11262" width="10.28515625" style="7" customWidth="1"/>
    <col min="11263" max="11263" width="10.42578125" style="7" customWidth="1"/>
    <col min="11264" max="11264" width="9.5703125" style="7" customWidth="1"/>
    <col min="11265" max="11265" width="11.140625" style="7" customWidth="1"/>
    <col min="11266" max="11266" width="13.28515625" style="7" customWidth="1"/>
    <col min="11267" max="11267" width="10.28515625" style="7" customWidth="1"/>
    <col min="11268" max="11268" width="16.7109375" style="7" customWidth="1"/>
    <col min="11269" max="11269" width="10.28515625" style="7" customWidth="1"/>
    <col min="11270" max="11270" width="8.85546875" style="7" customWidth="1"/>
    <col min="11271" max="11280" width="0" style="7" hidden="1" customWidth="1"/>
    <col min="11281" max="11281" width="21.5703125" style="7" customWidth="1"/>
    <col min="11282" max="11282" width="35" style="7" customWidth="1"/>
    <col min="11283" max="11283" width="18" style="7" bestFit="1" customWidth="1"/>
    <col min="11284" max="11284" width="13.42578125" style="7" customWidth="1"/>
    <col min="11285" max="11285" width="10.85546875" style="7" bestFit="1" customWidth="1"/>
    <col min="11286" max="11288" width="8.85546875" style="7" bestFit="1" customWidth="1"/>
    <col min="11289" max="11289" width="13.85546875" style="7" bestFit="1" customWidth="1"/>
    <col min="11290" max="11290" width="12.140625" style="7" bestFit="1" customWidth="1"/>
    <col min="11291" max="11291" width="13.85546875" style="7" bestFit="1" customWidth="1"/>
    <col min="11292" max="11293" width="8.85546875" style="7" bestFit="1" customWidth="1"/>
    <col min="11294" max="11295" width="8.7109375" style="7"/>
    <col min="11296" max="11296" width="15.42578125" style="7" customWidth="1"/>
    <col min="11297" max="11511" width="8.7109375" style="7"/>
    <col min="11512" max="11512" width="5.7109375" style="7" customWidth="1"/>
    <col min="11513" max="11513" width="49.7109375" style="7" customWidth="1"/>
    <col min="11514" max="11514" width="19" style="7" customWidth="1"/>
    <col min="11515" max="11515" width="13.7109375" style="7" customWidth="1"/>
    <col min="11516" max="11516" width="12.28515625" style="7" customWidth="1"/>
    <col min="11517" max="11517" width="13.85546875" style="7" customWidth="1"/>
    <col min="11518" max="11518" width="10.28515625" style="7" customWidth="1"/>
    <col min="11519" max="11519" width="10.42578125" style="7" customWidth="1"/>
    <col min="11520" max="11520" width="9.5703125" style="7" customWidth="1"/>
    <col min="11521" max="11521" width="11.140625" style="7" customWidth="1"/>
    <col min="11522" max="11522" width="13.28515625" style="7" customWidth="1"/>
    <col min="11523" max="11523" width="10.28515625" style="7" customWidth="1"/>
    <col min="11524" max="11524" width="16.7109375" style="7" customWidth="1"/>
    <col min="11525" max="11525" width="10.28515625" style="7" customWidth="1"/>
    <col min="11526" max="11526" width="8.85546875" style="7" customWidth="1"/>
    <col min="11527" max="11536" width="0" style="7" hidden="1" customWidth="1"/>
    <col min="11537" max="11537" width="21.5703125" style="7" customWidth="1"/>
    <col min="11538" max="11538" width="35" style="7" customWidth="1"/>
    <col min="11539" max="11539" width="18" style="7" bestFit="1" customWidth="1"/>
    <col min="11540" max="11540" width="13.42578125" style="7" customWidth="1"/>
    <col min="11541" max="11541" width="10.85546875" style="7" bestFit="1" customWidth="1"/>
    <col min="11542" max="11544" width="8.85546875" style="7" bestFit="1" customWidth="1"/>
    <col min="11545" max="11545" width="13.85546875" style="7" bestFit="1" customWidth="1"/>
    <col min="11546" max="11546" width="12.140625" style="7" bestFit="1" customWidth="1"/>
    <col min="11547" max="11547" width="13.85546875" style="7" bestFit="1" customWidth="1"/>
    <col min="11548" max="11549" width="8.85546875" style="7" bestFit="1" customWidth="1"/>
    <col min="11550" max="11551" width="8.7109375" style="7"/>
    <col min="11552" max="11552" width="15.42578125" style="7" customWidth="1"/>
    <col min="11553" max="11767" width="8.7109375" style="7"/>
    <col min="11768" max="11768" width="5.7109375" style="7" customWidth="1"/>
    <col min="11769" max="11769" width="49.7109375" style="7" customWidth="1"/>
    <col min="11770" max="11770" width="19" style="7" customWidth="1"/>
    <col min="11771" max="11771" width="13.7109375" style="7" customWidth="1"/>
    <col min="11772" max="11772" width="12.28515625" style="7" customWidth="1"/>
    <col min="11773" max="11773" width="13.85546875" style="7" customWidth="1"/>
    <col min="11774" max="11774" width="10.28515625" style="7" customWidth="1"/>
    <col min="11775" max="11775" width="10.42578125" style="7" customWidth="1"/>
    <col min="11776" max="11776" width="9.5703125" style="7" customWidth="1"/>
    <col min="11777" max="11777" width="11.140625" style="7" customWidth="1"/>
    <col min="11778" max="11778" width="13.28515625" style="7" customWidth="1"/>
    <col min="11779" max="11779" width="10.28515625" style="7" customWidth="1"/>
    <col min="11780" max="11780" width="16.7109375" style="7" customWidth="1"/>
    <col min="11781" max="11781" width="10.28515625" style="7" customWidth="1"/>
    <col min="11782" max="11782" width="8.85546875" style="7" customWidth="1"/>
    <col min="11783" max="11792" width="0" style="7" hidden="1" customWidth="1"/>
    <col min="11793" max="11793" width="21.5703125" style="7" customWidth="1"/>
    <col min="11794" max="11794" width="35" style="7" customWidth="1"/>
    <col min="11795" max="11795" width="18" style="7" bestFit="1" customWidth="1"/>
    <col min="11796" max="11796" width="13.42578125" style="7" customWidth="1"/>
    <col min="11797" max="11797" width="10.85546875" style="7" bestFit="1" customWidth="1"/>
    <col min="11798" max="11800" width="8.85546875" style="7" bestFit="1" customWidth="1"/>
    <col min="11801" max="11801" width="13.85546875" style="7" bestFit="1" customWidth="1"/>
    <col min="11802" max="11802" width="12.140625" style="7" bestFit="1" customWidth="1"/>
    <col min="11803" max="11803" width="13.85546875" style="7" bestFit="1" customWidth="1"/>
    <col min="11804" max="11805" width="8.85546875" style="7" bestFit="1" customWidth="1"/>
    <col min="11806" max="11807" width="8.7109375" style="7"/>
    <col min="11808" max="11808" width="15.42578125" style="7" customWidth="1"/>
    <col min="11809" max="12023" width="8.7109375" style="7"/>
    <col min="12024" max="12024" width="5.7109375" style="7" customWidth="1"/>
    <col min="12025" max="12025" width="49.7109375" style="7" customWidth="1"/>
    <col min="12026" max="12026" width="19" style="7" customWidth="1"/>
    <col min="12027" max="12027" width="13.7109375" style="7" customWidth="1"/>
    <col min="12028" max="12028" width="12.28515625" style="7" customWidth="1"/>
    <col min="12029" max="12029" width="13.85546875" style="7" customWidth="1"/>
    <col min="12030" max="12030" width="10.28515625" style="7" customWidth="1"/>
    <col min="12031" max="12031" width="10.42578125" style="7" customWidth="1"/>
    <col min="12032" max="12032" width="9.5703125" style="7" customWidth="1"/>
    <col min="12033" max="12033" width="11.140625" style="7" customWidth="1"/>
    <col min="12034" max="12034" width="13.28515625" style="7" customWidth="1"/>
    <col min="12035" max="12035" width="10.28515625" style="7" customWidth="1"/>
    <col min="12036" max="12036" width="16.7109375" style="7" customWidth="1"/>
    <col min="12037" max="12037" width="10.28515625" style="7" customWidth="1"/>
    <col min="12038" max="12038" width="8.85546875" style="7" customWidth="1"/>
    <col min="12039" max="12048" width="0" style="7" hidden="1" customWidth="1"/>
    <col min="12049" max="12049" width="21.5703125" style="7" customWidth="1"/>
    <col min="12050" max="12050" width="35" style="7" customWidth="1"/>
    <col min="12051" max="12051" width="18" style="7" bestFit="1" customWidth="1"/>
    <col min="12052" max="12052" width="13.42578125" style="7" customWidth="1"/>
    <col min="12053" max="12053" width="10.85546875" style="7" bestFit="1" customWidth="1"/>
    <col min="12054" max="12056" width="8.85546875" style="7" bestFit="1" customWidth="1"/>
    <col min="12057" max="12057" width="13.85546875" style="7" bestFit="1" customWidth="1"/>
    <col min="12058" max="12058" width="12.140625" style="7" bestFit="1" customWidth="1"/>
    <col min="12059" max="12059" width="13.85546875" style="7" bestFit="1" customWidth="1"/>
    <col min="12060" max="12061" width="8.85546875" style="7" bestFit="1" customWidth="1"/>
    <col min="12062" max="12063" width="8.7109375" style="7"/>
    <col min="12064" max="12064" width="15.42578125" style="7" customWidth="1"/>
    <col min="12065" max="12279" width="8.7109375" style="7"/>
    <col min="12280" max="12280" width="5.7109375" style="7" customWidth="1"/>
    <col min="12281" max="12281" width="49.7109375" style="7" customWidth="1"/>
    <col min="12282" max="12282" width="19" style="7" customWidth="1"/>
    <col min="12283" max="12283" width="13.7109375" style="7" customWidth="1"/>
    <col min="12284" max="12284" width="12.28515625" style="7" customWidth="1"/>
    <col min="12285" max="12285" width="13.85546875" style="7" customWidth="1"/>
    <col min="12286" max="12286" width="10.28515625" style="7" customWidth="1"/>
    <col min="12287" max="12287" width="10.42578125" style="7" customWidth="1"/>
    <col min="12288" max="12288" width="9.5703125" style="7" customWidth="1"/>
    <col min="12289" max="12289" width="11.140625" style="7" customWidth="1"/>
    <col min="12290" max="12290" width="13.28515625" style="7" customWidth="1"/>
    <col min="12291" max="12291" width="10.28515625" style="7" customWidth="1"/>
    <col min="12292" max="12292" width="16.7109375" style="7" customWidth="1"/>
    <col min="12293" max="12293" width="10.28515625" style="7" customWidth="1"/>
    <col min="12294" max="12294" width="8.85546875" style="7" customWidth="1"/>
    <col min="12295" max="12304" width="0" style="7" hidden="1" customWidth="1"/>
    <col min="12305" max="12305" width="21.5703125" style="7" customWidth="1"/>
    <col min="12306" max="12306" width="35" style="7" customWidth="1"/>
    <col min="12307" max="12307" width="18" style="7" bestFit="1" customWidth="1"/>
    <col min="12308" max="12308" width="13.42578125" style="7" customWidth="1"/>
    <col min="12309" max="12309" width="10.85546875" style="7" bestFit="1" customWidth="1"/>
    <col min="12310" max="12312" width="8.85546875" style="7" bestFit="1" customWidth="1"/>
    <col min="12313" max="12313" width="13.85546875" style="7" bestFit="1" customWidth="1"/>
    <col min="12314" max="12314" width="12.140625" style="7" bestFit="1" customWidth="1"/>
    <col min="12315" max="12315" width="13.85546875" style="7" bestFit="1" customWidth="1"/>
    <col min="12316" max="12317" width="8.85546875" style="7" bestFit="1" customWidth="1"/>
    <col min="12318" max="12319" width="8.7109375" style="7"/>
    <col min="12320" max="12320" width="15.42578125" style="7" customWidth="1"/>
    <col min="12321" max="12535" width="8.7109375" style="7"/>
    <col min="12536" max="12536" width="5.7109375" style="7" customWidth="1"/>
    <col min="12537" max="12537" width="49.7109375" style="7" customWidth="1"/>
    <col min="12538" max="12538" width="19" style="7" customWidth="1"/>
    <col min="12539" max="12539" width="13.7109375" style="7" customWidth="1"/>
    <col min="12540" max="12540" width="12.28515625" style="7" customWidth="1"/>
    <col min="12541" max="12541" width="13.85546875" style="7" customWidth="1"/>
    <col min="12542" max="12542" width="10.28515625" style="7" customWidth="1"/>
    <col min="12543" max="12543" width="10.42578125" style="7" customWidth="1"/>
    <col min="12544" max="12544" width="9.5703125" style="7" customWidth="1"/>
    <col min="12545" max="12545" width="11.140625" style="7" customWidth="1"/>
    <col min="12546" max="12546" width="13.28515625" style="7" customWidth="1"/>
    <col min="12547" max="12547" width="10.28515625" style="7" customWidth="1"/>
    <col min="12548" max="12548" width="16.7109375" style="7" customWidth="1"/>
    <col min="12549" max="12549" width="10.28515625" style="7" customWidth="1"/>
    <col min="12550" max="12550" width="8.85546875" style="7" customWidth="1"/>
    <col min="12551" max="12560" width="0" style="7" hidden="1" customWidth="1"/>
    <col min="12561" max="12561" width="21.5703125" style="7" customWidth="1"/>
    <col min="12562" max="12562" width="35" style="7" customWidth="1"/>
    <col min="12563" max="12563" width="18" style="7" bestFit="1" customWidth="1"/>
    <col min="12564" max="12564" width="13.42578125" style="7" customWidth="1"/>
    <col min="12565" max="12565" width="10.85546875" style="7" bestFit="1" customWidth="1"/>
    <col min="12566" max="12568" width="8.85546875" style="7" bestFit="1" customWidth="1"/>
    <col min="12569" max="12569" width="13.85546875" style="7" bestFit="1" customWidth="1"/>
    <col min="12570" max="12570" width="12.140625" style="7" bestFit="1" customWidth="1"/>
    <col min="12571" max="12571" width="13.85546875" style="7" bestFit="1" customWidth="1"/>
    <col min="12572" max="12573" width="8.85546875" style="7" bestFit="1" customWidth="1"/>
    <col min="12574" max="12575" width="8.7109375" style="7"/>
    <col min="12576" max="12576" width="15.42578125" style="7" customWidth="1"/>
    <col min="12577" max="12791" width="8.7109375" style="7"/>
    <col min="12792" max="12792" width="5.7109375" style="7" customWidth="1"/>
    <col min="12793" max="12793" width="49.7109375" style="7" customWidth="1"/>
    <col min="12794" max="12794" width="19" style="7" customWidth="1"/>
    <col min="12795" max="12795" width="13.7109375" style="7" customWidth="1"/>
    <col min="12796" max="12796" width="12.28515625" style="7" customWidth="1"/>
    <col min="12797" max="12797" width="13.85546875" style="7" customWidth="1"/>
    <col min="12798" max="12798" width="10.28515625" style="7" customWidth="1"/>
    <col min="12799" max="12799" width="10.42578125" style="7" customWidth="1"/>
    <col min="12800" max="12800" width="9.5703125" style="7" customWidth="1"/>
    <col min="12801" max="12801" width="11.140625" style="7" customWidth="1"/>
    <col min="12802" max="12802" width="13.28515625" style="7" customWidth="1"/>
    <col min="12803" max="12803" width="10.28515625" style="7" customWidth="1"/>
    <col min="12804" max="12804" width="16.7109375" style="7" customWidth="1"/>
    <col min="12805" max="12805" width="10.28515625" style="7" customWidth="1"/>
    <col min="12806" max="12806" width="8.85546875" style="7" customWidth="1"/>
    <col min="12807" max="12816" width="0" style="7" hidden="1" customWidth="1"/>
    <col min="12817" max="12817" width="21.5703125" style="7" customWidth="1"/>
    <col min="12818" max="12818" width="35" style="7" customWidth="1"/>
    <col min="12819" max="12819" width="18" style="7" bestFit="1" customWidth="1"/>
    <col min="12820" max="12820" width="13.42578125" style="7" customWidth="1"/>
    <col min="12821" max="12821" width="10.85546875" style="7" bestFit="1" customWidth="1"/>
    <col min="12822" max="12824" width="8.85546875" style="7" bestFit="1" customWidth="1"/>
    <col min="12825" max="12825" width="13.85546875" style="7" bestFit="1" customWidth="1"/>
    <col min="12826" max="12826" width="12.140625" style="7" bestFit="1" customWidth="1"/>
    <col min="12827" max="12827" width="13.85546875" style="7" bestFit="1" customWidth="1"/>
    <col min="12828" max="12829" width="8.85546875" style="7" bestFit="1" customWidth="1"/>
    <col min="12830" max="12831" width="8.7109375" style="7"/>
    <col min="12832" max="12832" width="15.42578125" style="7" customWidth="1"/>
    <col min="12833" max="13047" width="8.7109375" style="7"/>
    <col min="13048" max="13048" width="5.7109375" style="7" customWidth="1"/>
    <col min="13049" max="13049" width="49.7109375" style="7" customWidth="1"/>
    <col min="13050" max="13050" width="19" style="7" customWidth="1"/>
    <col min="13051" max="13051" width="13.7109375" style="7" customWidth="1"/>
    <col min="13052" max="13052" width="12.28515625" style="7" customWidth="1"/>
    <col min="13053" max="13053" width="13.85546875" style="7" customWidth="1"/>
    <col min="13054" max="13054" width="10.28515625" style="7" customWidth="1"/>
    <col min="13055" max="13055" width="10.42578125" style="7" customWidth="1"/>
    <col min="13056" max="13056" width="9.5703125" style="7" customWidth="1"/>
    <col min="13057" max="13057" width="11.140625" style="7" customWidth="1"/>
    <col min="13058" max="13058" width="13.28515625" style="7" customWidth="1"/>
    <col min="13059" max="13059" width="10.28515625" style="7" customWidth="1"/>
    <col min="13060" max="13060" width="16.7109375" style="7" customWidth="1"/>
    <col min="13061" max="13061" width="10.28515625" style="7" customWidth="1"/>
    <col min="13062" max="13062" width="8.85546875" style="7" customWidth="1"/>
    <col min="13063" max="13072" width="0" style="7" hidden="1" customWidth="1"/>
    <col min="13073" max="13073" width="21.5703125" style="7" customWidth="1"/>
    <col min="13074" max="13074" width="35" style="7" customWidth="1"/>
    <col min="13075" max="13075" width="18" style="7" bestFit="1" customWidth="1"/>
    <col min="13076" max="13076" width="13.42578125" style="7" customWidth="1"/>
    <col min="13077" max="13077" width="10.85546875" style="7" bestFit="1" customWidth="1"/>
    <col min="13078" max="13080" width="8.85546875" style="7" bestFit="1" customWidth="1"/>
    <col min="13081" max="13081" width="13.85546875" style="7" bestFit="1" customWidth="1"/>
    <col min="13082" max="13082" width="12.140625" style="7" bestFit="1" customWidth="1"/>
    <col min="13083" max="13083" width="13.85546875" style="7" bestFit="1" customWidth="1"/>
    <col min="13084" max="13085" width="8.85546875" style="7" bestFit="1" customWidth="1"/>
    <col min="13086" max="13087" width="8.7109375" style="7"/>
    <col min="13088" max="13088" width="15.42578125" style="7" customWidth="1"/>
    <col min="13089" max="13303" width="8.7109375" style="7"/>
    <col min="13304" max="13304" width="5.7109375" style="7" customWidth="1"/>
    <col min="13305" max="13305" width="49.7109375" style="7" customWidth="1"/>
    <col min="13306" max="13306" width="19" style="7" customWidth="1"/>
    <col min="13307" max="13307" width="13.7109375" style="7" customWidth="1"/>
    <col min="13308" max="13308" width="12.28515625" style="7" customWidth="1"/>
    <col min="13309" max="13309" width="13.85546875" style="7" customWidth="1"/>
    <col min="13310" max="13310" width="10.28515625" style="7" customWidth="1"/>
    <col min="13311" max="13311" width="10.42578125" style="7" customWidth="1"/>
    <col min="13312" max="13312" width="9.5703125" style="7" customWidth="1"/>
    <col min="13313" max="13313" width="11.140625" style="7" customWidth="1"/>
    <col min="13314" max="13314" width="13.28515625" style="7" customWidth="1"/>
    <col min="13315" max="13315" width="10.28515625" style="7" customWidth="1"/>
    <col min="13316" max="13316" width="16.7109375" style="7" customWidth="1"/>
    <col min="13317" max="13317" width="10.28515625" style="7" customWidth="1"/>
    <col min="13318" max="13318" width="8.85546875" style="7" customWidth="1"/>
    <col min="13319" max="13328" width="0" style="7" hidden="1" customWidth="1"/>
    <col min="13329" max="13329" width="21.5703125" style="7" customWidth="1"/>
    <col min="13330" max="13330" width="35" style="7" customWidth="1"/>
    <col min="13331" max="13331" width="18" style="7" bestFit="1" customWidth="1"/>
    <col min="13332" max="13332" width="13.42578125" style="7" customWidth="1"/>
    <col min="13333" max="13333" width="10.85546875" style="7" bestFit="1" customWidth="1"/>
    <col min="13334" max="13336" width="8.85546875" style="7" bestFit="1" customWidth="1"/>
    <col min="13337" max="13337" width="13.85546875" style="7" bestFit="1" customWidth="1"/>
    <col min="13338" max="13338" width="12.140625" style="7" bestFit="1" customWidth="1"/>
    <col min="13339" max="13339" width="13.85546875" style="7" bestFit="1" customWidth="1"/>
    <col min="13340" max="13341" width="8.85546875" style="7" bestFit="1" customWidth="1"/>
    <col min="13342" max="13343" width="8.7109375" style="7"/>
    <col min="13344" max="13344" width="15.42578125" style="7" customWidth="1"/>
    <col min="13345" max="13559" width="8.7109375" style="7"/>
    <col min="13560" max="13560" width="5.7109375" style="7" customWidth="1"/>
    <col min="13561" max="13561" width="49.7109375" style="7" customWidth="1"/>
    <col min="13562" max="13562" width="19" style="7" customWidth="1"/>
    <col min="13563" max="13563" width="13.7109375" style="7" customWidth="1"/>
    <col min="13564" max="13564" width="12.28515625" style="7" customWidth="1"/>
    <col min="13565" max="13565" width="13.85546875" style="7" customWidth="1"/>
    <col min="13566" max="13566" width="10.28515625" style="7" customWidth="1"/>
    <col min="13567" max="13567" width="10.42578125" style="7" customWidth="1"/>
    <col min="13568" max="13568" width="9.5703125" style="7" customWidth="1"/>
    <col min="13569" max="13569" width="11.140625" style="7" customWidth="1"/>
    <col min="13570" max="13570" width="13.28515625" style="7" customWidth="1"/>
    <col min="13571" max="13571" width="10.28515625" style="7" customWidth="1"/>
    <col min="13572" max="13572" width="16.7109375" style="7" customWidth="1"/>
    <col min="13573" max="13573" width="10.28515625" style="7" customWidth="1"/>
    <col min="13574" max="13574" width="8.85546875" style="7" customWidth="1"/>
    <col min="13575" max="13584" width="0" style="7" hidden="1" customWidth="1"/>
    <col min="13585" max="13585" width="21.5703125" style="7" customWidth="1"/>
    <col min="13586" max="13586" width="35" style="7" customWidth="1"/>
    <col min="13587" max="13587" width="18" style="7" bestFit="1" customWidth="1"/>
    <col min="13588" max="13588" width="13.42578125" style="7" customWidth="1"/>
    <col min="13589" max="13589" width="10.85546875" style="7" bestFit="1" customWidth="1"/>
    <col min="13590" max="13592" width="8.85546875" style="7" bestFit="1" customWidth="1"/>
    <col min="13593" max="13593" width="13.85546875" style="7" bestFit="1" customWidth="1"/>
    <col min="13594" max="13594" width="12.140625" style="7" bestFit="1" customWidth="1"/>
    <col min="13595" max="13595" width="13.85546875" style="7" bestFit="1" customWidth="1"/>
    <col min="13596" max="13597" width="8.85546875" style="7" bestFit="1" customWidth="1"/>
    <col min="13598" max="13599" width="8.7109375" style="7"/>
    <col min="13600" max="13600" width="15.42578125" style="7" customWidth="1"/>
    <col min="13601" max="13815" width="8.7109375" style="7"/>
    <col min="13816" max="13816" width="5.7109375" style="7" customWidth="1"/>
    <col min="13817" max="13817" width="49.7109375" style="7" customWidth="1"/>
    <col min="13818" max="13818" width="19" style="7" customWidth="1"/>
    <col min="13819" max="13819" width="13.7109375" style="7" customWidth="1"/>
    <col min="13820" max="13820" width="12.28515625" style="7" customWidth="1"/>
    <col min="13821" max="13821" width="13.85546875" style="7" customWidth="1"/>
    <col min="13822" max="13822" width="10.28515625" style="7" customWidth="1"/>
    <col min="13823" max="13823" width="10.42578125" style="7" customWidth="1"/>
    <col min="13824" max="13824" width="9.5703125" style="7" customWidth="1"/>
    <col min="13825" max="13825" width="11.140625" style="7" customWidth="1"/>
    <col min="13826" max="13826" width="13.28515625" style="7" customWidth="1"/>
    <col min="13827" max="13827" width="10.28515625" style="7" customWidth="1"/>
    <col min="13828" max="13828" width="16.7109375" style="7" customWidth="1"/>
    <col min="13829" max="13829" width="10.28515625" style="7" customWidth="1"/>
    <col min="13830" max="13830" width="8.85546875" style="7" customWidth="1"/>
    <col min="13831" max="13840" width="0" style="7" hidden="1" customWidth="1"/>
    <col min="13841" max="13841" width="21.5703125" style="7" customWidth="1"/>
    <col min="13842" max="13842" width="35" style="7" customWidth="1"/>
    <col min="13843" max="13843" width="18" style="7" bestFit="1" customWidth="1"/>
    <col min="13844" max="13844" width="13.42578125" style="7" customWidth="1"/>
    <col min="13845" max="13845" width="10.85546875" style="7" bestFit="1" customWidth="1"/>
    <col min="13846" max="13848" width="8.85546875" style="7" bestFit="1" customWidth="1"/>
    <col min="13849" max="13849" width="13.85546875" style="7" bestFit="1" customWidth="1"/>
    <col min="13850" max="13850" width="12.140625" style="7" bestFit="1" customWidth="1"/>
    <col min="13851" max="13851" width="13.85546875" style="7" bestFit="1" customWidth="1"/>
    <col min="13852" max="13853" width="8.85546875" style="7" bestFit="1" customWidth="1"/>
    <col min="13854" max="13855" width="8.7109375" style="7"/>
    <col min="13856" max="13856" width="15.42578125" style="7" customWidth="1"/>
    <col min="13857" max="14071" width="8.7109375" style="7"/>
    <col min="14072" max="14072" width="5.7109375" style="7" customWidth="1"/>
    <col min="14073" max="14073" width="49.7109375" style="7" customWidth="1"/>
    <col min="14074" max="14074" width="19" style="7" customWidth="1"/>
    <col min="14075" max="14075" width="13.7109375" style="7" customWidth="1"/>
    <col min="14076" max="14076" width="12.28515625" style="7" customWidth="1"/>
    <col min="14077" max="14077" width="13.85546875" style="7" customWidth="1"/>
    <col min="14078" max="14078" width="10.28515625" style="7" customWidth="1"/>
    <col min="14079" max="14079" width="10.42578125" style="7" customWidth="1"/>
    <col min="14080" max="14080" width="9.5703125" style="7" customWidth="1"/>
    <col min="14081" max="14081" width="11.140625" style="7" customWidth="1"/>
    <col min="14082" max="14082" width="13.28515625" style="7" customWidth="1"/>
    <col min="14083" max="14083" width="10.28515625" style="7" customWidth="1"/>
    <col min="14084" max="14084" width="16.7109375" style="7" customWidth="1"/>
    <col min="14085" max="14085" width="10.28515625" style="7" customWidth="1"/>
    <col min="14086" max="14086" width="8.85546875" style="7" customWidth="1"/>
    <col min="14087" max="14096" width="0" style="7" hidden="1" customWidth="1"/>
    <col min="14097" max="14097" width="21.5703125" style="7" customWidth="1"/>
    <col min="14098" max="14098" width="35" style="7" customWidth="1"/>
    <col min="14099" max="14099" width="18" style="7" bestFit="1" customWidth="1"/>
    <col min="14100" max="14100" width="13.42578125" style="7" customWidth="1"/>
    <col min="14101" max="14101" width="10.85546875" style="7" bestFit="1" customWidth="1"/>
    <col min="14102" max="14104" width="8.85546875" style="7" bestFit="1" customWidth="1"/>
    <col min="14105" max="14105" width="13.85546875" style="7" bestFit="1" customWidth="1"/>
    <col min="14106" max="14106" width="12.140625" style="7" bestFit="1" customWidth="1"/>
    <col min="14107" max="14107" width="13.85546875" style="7" bestFit="1" customWidth="1"/>
    <col min="14108" max="14109" width="8.85546875" style="7" bestFit="1" customWidth="1"/>
    <col min="14110" max="14111" width="8.7109375" style="7"/>
    <col min="14112" max="14112" width="15.42578125" style="7" customWidth="1"/>
    <col min="14113" max="14327" width="8.7109375" style="7"/>
    <col min="14328" max="14328" width="5.7109375" style="7" customWidth="1"/>
    <col min="14329" max="14329" width="49.7109375" style="7" customWidth="1"/>
    <col min="14330" max="14330" width="19" style="7" customWidth="1"/>
    <col min="14331" max="14331" width="13.7109375" style="7" customWidth="1"/>
    <col min="14332" max="14332" width="12.28515625" style="7" customWidth="1"/>
    <col min="14333" max="14333" width="13.85546875" style="7" customWidth="1"/>
    <col min="14334" max="14334" width="10.28515625" style="7" customWidth="1"/>
    <col min="14335" max="14335" width="10.42578125" style="7" customWidth="1"/>
    <col min="14336" max="14336" width="9.5703125" style="7" customWidth="1"/>
    <col min="14337" max="14337" width="11.140625" style="7" customWidth="1"/>
    <col min="14338" max="14338" width="13.28515625" style="7" customWidth="1"/>
    <col min="14339" max="14339" width="10.28515625" style="7" customWidth="1"/>
    <col min="14340" max="14340" width="16.7109375" style="7" customWidth="1"/>
    <col min="14341" max="14341" width="10.28515625" style="7" customWidth="1"/>
    <col min="14342" max="14342" width="8.85546875" style="7" customWidth="1"/>
    <col min="14343" max="14352" width="0" style="7" hidden="1" customWidth="1"/>
    <col min="14353" max="14353" width="21.5703125" style="7" customWidth="1"/>
    <col min="14354" max="14354" width="35" style="7" customWidth="1"/>
    <col min="14355" max="14355" width="18" style="7" bestFit="1" customWidth="1"/>
    <col min="14356" max="14356" width="13.42578125" style="7" customWidth="1"/>
    <col min="14357" max="14357" width="10.85546875" style="7" bestFit="1" customWidth="1"/>
    <col min="14358" max="14360" width="8.85546875" style="7" bestFit="1" customWidth="1"/>
    <col min="14361" max="14361" width="13.85546875" style="7" bestFit="1" customWidth="1"/>
    <col min="14362" max="14362" width="12.140625" style="7" bestFit="1" customWidth="1"/>
    <col min="14363" max="14363" width="13.85546875" style="7" bestFit="1" customWidth="1"/>
    <col min="14364" max="14365" width="8.85546875" style="7" bestFit="1" customWidth="1"/>
    <col min="14366" max="14367" width="8.7109375" style="7"/>
    <col min="14368" max="14368" width="15.42578125" style="7" customWidth="1"/>
    <col min="14369" max="14583" width="8.7109375" style="7"/>
    <col min="14584" max="14584" width="5.7109375" style="7" customWidth="1"/>
    <col min="14585" max="14585" width="49.7109375" style="7" customWidth="1"/>
    <col min="14586" max="14586" width="19" style="7" customWidth="1"/>
    <col min="14587" max="14587" width="13.7109375" style="7" customWidth="1"/>
    <col min="14588" max="14588" width="12.28515625" style="7" customWidth="1"/>
    <col min="14589" max="14589" width="13.85546875" style="7" customWidth="1"/>
    <col min="14590" max="14590" width="10.28515625" style="7" customWidth="1"/>
    <col min="14591" max="14591" width="10.42578125" style="7" customWidth="1"/>
    <col min="14592" max="14592" width="9.5703125" style="7" customWidth="1"/>
    <col min="14593" max="14593" width="11.140625" style="7" customWidth="1"/>
    <col min="14594" max="14594" width="13.28515625" style="7" customWidth="1"/>
    <col min="14595" max="14595" width="10.28515625" style="7" customWidth="1"/>
    <col min="14596" max="14596" width="16.7109375" style="7" customWidth="1"/>
    <col min="14597" max="14597" width="10.28515625" style="7" customWidth="1"/>
    <col min="14598" max="14598" width="8.85546875" style="7" customWidth="1"/>
    <col min="14599" max="14608" width="0" style="7" hidden="1" customWidth="1"/>
    <col min="14609" max="14609" width="21.5703125" style="7" customWidth="1"/>
    <col min="14610" max="14610" width="35" style="7" customWidth="1"/>
    <col min="14611" max="14611" width="18" style="7" bestFit="1" customWidth="1"/>
    <col min="14612" max="14612" width="13.42578125" style="7" customWidth="1"/>
    <col min="14613" max="14613" width="10.85546875" style="7" bestFit="1" customWidth="1"/>
    <col min="14614" max="14616" width="8.85546875" style="7" bestFit="1" customWidth="1"/>
    <col min="14617" max="14617" width="13.85546875" style="7" bestFit="1" customWidth="1"/>
    <col min="14618" max="14618" width="12.140625" style="7" bestFit="1" customWidth="1"/>
    <col min="14619" max="14619" width="13.85546875" style="7" bestFit="1" customWidth="1"/>
    <col min="14620" max="14621" width="8.85546875" style="7" bestFit="1" customWidth="1"/>
    <col min="14622" max="14623" width="8.7109375" style="7"/>
    <col min="14624" max="14624" width="15.42578125" style="7" customWidth="1"/>
    <col min="14625" max="14839" width="8.7109375" style="7"/>
    <col min="14840" max="14840" width="5.7109375" style="7" customWidth="1"/>
    <col min="14841" max="14841" width="49.7109375" style="7" customWidth="1"/>
    <col min="14842" max="14842" width="19" style="7" customWidth="1"/>
    <col min="14843" max="14843" width="13.7109375" style="7" customWidth="1"/>
    <col min="14844" max="14844" width="12.28515625" style="7" customWidth="1"/>
    <col min="14845" max="14845" width="13.85546875" style="7" customWidth="1"/>
    <col min="14846" max="14846" width="10.28515625" style="7" customWidth="1"/>
    <col min="14847" max="14847" width="10.42578125" style="7" customWidth="1"/>
    <col min="14848" max="14848" width="9.5703125" style="7" customWidth="1"/>
    <col min="14849" max="14849" width="11.140625" style="7" customWidth="1"/>
    <col min="14850" max="14850" width="13.28515625" style="7" customWidth="1"/>
    <col min="14851" max="14851" width="10.28515625" style="7" customWidth="1"/>
    <col min="14852" max="14852" width="16.7109375" style="7" customWidth="1"/>
    <col min="14853" max="14853" width="10.28515625" style="7" customWidth="1"/>
    <col min="14854" max="14854" width="8.85546875" style="7" customWidth="1"/>
    <col min="14855" max="14864" width="0" style="7" hidden="1" customWidth="1"/>
    <col min="14865" max="14865" width="21.5703125" style="7" customWidth="1"/>
    <col min="14866" max="14866" width="35" style="7" customWidth="1"/>
    <col min="14867" max="14867" width="18" style="7" bestFit="1" customWidth="1"/>
    <col min="14868" max="14868" width="13.42578125" style="7" customWidth="1"/>
    <col min="14869" max="14869" width="10.85546875" style="7" bestFit="1" customWidth="1"/>
    <col min="14870" max="14872" width="8.85546875" style="7" bestFit="1" customWidth="1"/>
    <col min="14873" max="14873" width="13.85546875" style="7" bestFit="1" customWidth="1"/>
    <col min="14874" max="14874" width="12.140625" style="7" bestFit="1" customWidth="1"/>
    <col min="14875" max="14875" width="13.85546875" style="7" bestFit="1" customWidth="1"/>
    <col min="14876" max="14877" width="8.85546875" style="7" bestFit="1" customWidth="1"/>
    <col min="14878" max="14879" width="8.7109375" style="7"/>
    <col min="14880" max="14880" width="15.42578125" style="7" customWidth="1"/>
    <col min="14881" max="15095" width="8.7109375" style="7"/>
    <col min="15096" max="15096" width="5.7109375" style="7" customWidth="1"/>
    <col min="15097" max="15097" width="49.7109375" style="7" customWidth="1"/>
    <col min="15098" max="15098" width="19" style="7" customWidth="1"/>
    <col min="15099" max="15099" width="13.7109375" style="7" customWidth="1"/>
    <col min="15100" max="15100" width="12.28515625" style="7" customWidth="1"/>
    <col min="15101" max="15101" width="13.85546875" style="7" customWidth="1"/>
    <col min="15102" max="15102" width="10.28515625" style="7" customWidth="1"/>
    <col min="15103" max="15103" width="10.42578125" style="7" customWidth="1"/>
    <col min="15104" max="15104" width="9.5703125" style="7" customWidth="1"/>
    <col min="15105" max="15105" width="11.140625" style="7" customWidth="1"/>
    <col min="15106" max="15106" width="13.28515625" style="7" customWidth="1"/>
    <col min="15107" max="15107" width="10.28515625" style="7" customWidth="1"/>
    <col min="15108" max="15108" width="16.7109375" style="7" customWidth="1"/>
    <col min="15109" max="15109" width="10.28515625" style="7" customWidth="1"/>
    <col min="15110" max="15110" width="8.85546875" style="7" customWidth="1"/>
    <col min="15111" max="15120" width="0" style="7" hidden="1" customWidth="1"/>
    <col min="15121" max="15121" width="21.5703125" style="7" customWidth="1"/>
    <col min="15122" max="15122" width="35" style="7" customWidth="1"/>
    <col min="15123" max="15123" width="18" style="7" bestFit="1" customWidth="1"/>
    <col min="15124" max="15124" width="13.42578125" style="7" customWidth="1"/>
    <col min="15125" max="15125" width="10.85546875" style="7" bestFit="1" customWidth="1"/>
    <col min="15126" max="15128" width="8.85546875" style="7" bestFit="1" customWidth="1"/>
    <col min="15129" max="15129" width="13.85546875" style="7" bestFit="1" customWidth="1"/>
    <col min="15130" max="15130" width="12.140625" style="7" bestFit="1" customWidth="1"/>
    <col min="15131" max="15131" width="13.85546875" style="7" bestFit="1" customWidth="1"/>
    <col min="15132" max="15133" width="8.85546875" style="7" bestFit="1" customWidth="1"/>
    <col min="15134" max="15135" width="8.7109375" style="7"/>
    <col min="15136" max="15136" width="15.42578125" style="7" customWidth="1"/>
    <col min="15137" max="15351" width="8.7109375" style="7"/>
    <col min="15352" max="15352" width="5.7109375" style="7" customWidth="1"/>
    <col min="15353" max="15353" width="49.7109375" style="7" customWidth="1"/>
    <col min="15354" max="15354" width="19" style="7" customWidth="1"/>
    <col min="15355" max="15355" width="13.7109375" style="7" customWidth="1"/>
    <col min="15356" max="15356" width="12.28515625" style="7" customWidth="1"/>
    <col min="15357" max="15357" width="13.85546875" style="7" customWidth="1"/>
    <col min="15358" max="15358" width="10.28515625" style="7" customWidth="1"/>
    <col min="15359" max="15359" width="10.42578125" style="7" customWidth="1"/>
    <col min="15360" max="15360" width="9.5703125" style="7" customWidth="1"/>
    <col min="15361" max="15361" width="11.140625" style="7" customWidth="1"/>
    <col min="15362" max="15362" width="13.28515625" style="7" customWidth="1"/>
    <col min="15363" max="15363" width="10.28515625" style="7" customWidth="1"/>
    <col min="15364" max="15364" width="16.7109375" style="7" customWidth="1"/>
    <col min="15365" max="15365" width="10.28515625" style="7" customWidth="1"/>
    <col min="15366" max="15366" width="8.85546875" style="7" customWidth="1"/>
    <col min="15367" max="15376" width="0" style="7" hidden="1" customWidth="1"/>
    <col min="15377" max="15377" width="21.5703125" style="7" customWidth="1"/>
    <col min="15378" max="15378" width="35" style="7" customWidth="1"/>
    <col min="15379" max="15379" width="18" style="7" bestFit="1" customWidth="1"/>
    <col min="15380" max="15380" width="13.42578125" style="7" customWidth="1"/>
    <col min="15381" max="15381" width="10.85546875" style="7" bestFit="1" customWidth="1"/>
    <col min="15382" max="15384" width="8.85546875" style="7" bestFit="1" customWidth="1"/>
    <col min="15385" max="15385" width="13.85546875" style="7" bestFit="1" customWidth="1"/>
    <col min="15386" max="15386" width="12.140625" style="7" bestFit="1" customWidth="1"/>
    <col min="15387" max="15387" width="13.85546875" style="7" bestFit="1" customWidth="1"/>
    <col min="15388" max="15389" width="8.85546875" style="7" bestFit="1" customWidth="1"/>
    <col min="15390" max="15391" width="8.7109375" style="7"/>
    <col min="15392" max="15392" width="15.42578125" style="7" customWidth="1"/>
    <col min="15393" max="15607" width="8.7109375" style="7"/>
    <col min="15608" max="15608" width="5.7109375" style="7" customWidth="1"/>
    <col min="15609" max="15609" width="49.7109375" style="7" customWidth="1"/>
    <col min="15610" max="15610" width="19" style="7" customWidth="1"/>
    <col min="15611" max="15611" width="13.7109375" style="7" customWidth="1"/>
    <col min="15612" max="15612" width="12.28515625" style="7" customWidth="1"/>
    <col min="15613" max="15613" width="13.85546875" style="7" customWidth="1"/>
    <col min="15614" max="15614" width="10.28515625" style="7" customWidth="1"/>
    <col min="15615" max="15615" width="10.42578125" style="7" customWidth="1"/>
    <col min="15616" max="15616" width="9.5703125" style="7" customWidth="1"/>
    <col min="15617" max="15617" width="11.140625" style="7" customWidth="1"/>
    <col min="15618" max="15618" width="13.28515625" style="7" customWidth="1"/>
    <col min="15619" max="15619" width="10.28515625" style="7" customWidth="1"/>
    <col min="15620" max="15620" width="16.7109375" style="7" customWidth="1"/>
    <col min="15621" max="15621" width="10.28515625" style="7" customWidth="1"/>
    <col min="15622" max="15622" width="8.85546875" style="7" customWidth="1"/>
    <col min="15623" max="15632" width="0" style="7" hidden="1" customWidth="1"/>
    <col min="15633" max="15633" width="21.5703125" style="7" customWidth="1"/>
    <col min="15634" max="15634" width="35" style="7" customWidth="1"/>
    <col min="15635" max="15635" width="18" style="7" bestFit="1" customWidth="1"/>
    <col min="15636" max="15636" width="13.42578125" style="7" customWidth="1"/>
    <col min="15637" max="15637" width="10.85546875" style="7" bestFit="1" customWidth="1"/>
    <col min="15638" max="15640" width="8.85546875" style="7" bestFit="1" customWidth="1"/>
    <col min="15641" max="15641" width="13.85546875" style="7" bestFit="1" customWidth="1"/>
    <col min="15642" max="15642" width="12.140625" style="7" bestFit="1" customWidth="1"/>
    <col min="15643" max="15643" width="13.85546875" style="7" bestFit="1" customWidth="1"/>
    <col min="15644" max="15645" width="8.85546875" style="7" bestFit="1" customWidth="1"/>
    <col min="15646" max="15647" width="8.7109375" style="7"/>
    <col min="15648" max="15648" width="15.42578125" style="7" customWidth="1"/>
    <col min="15649" max="15863" width="8.7109375" style="7"/>
    <col min="15864" max="15864" width="5.7109375" style="7" customWidth="1"/>
    <col min="15865" max="15865" width="49.7109375" style="7" customWidth="1"/>
    <col min="15866" max="15866" width="19" style="7" customWidth="1"/>
    <col min="15867" max="15867" width="13.7109375" style="7" customWidth="1"/>
    <col min="15868" max="15868" width="12.28515625" style="7" customWidth="1"/>
    <col min="15869" max="15869" width="13.85546875" style="7" customWidth="1"/>
    <col min="15870" max="15870" width="10.28515625" style="7" customWidth="1"/>
    <col min="15871" max="15871" width="10.42578125" style="7" customWidth="1"/>
    <col min="15872" max="15872" width="9.5703125" style="7" customWidth="1"/>
    <col min="15873" max="15873" width="11.140625" style="7" customWidth="1"/>
    <col min="15874" max="15874" width="13.28515625" style="7" customWidth="1"/>
    <col min="15875" max="15875" width="10.28515625" style="7" customWidth="1"/>
    <col min="15876" max="15876" width="16.7109375" style="7" customWidth="1"/>
    <col min="15877" max="15877" width="10.28515625" style="7" customWidth="1"/>
    <col min="15878" max="15878" width="8.85546875" style="7" customWidth="1"/>
    <col min="15879" max="15888" width="0" style="7" hidden="1" customWidth="1"/>
    <col min="15889" max="15889" width="21.5703125" style="7" customWidth="1"/>
    <col min="15890" max="15890" width="35" style="7" customWidth="1"/>
    <col min="15891" max="15891" width="18" style="7" bestFit="1" customWidth="1"/>
    <col min="15892" max="15892" width="13.42578125" style="7" customWidth="1"/>
    <col min="15893" max="15893" width="10.85546875" style="7" bestFit="1" customWidth="1"/>
    <col min="15894" max="15896" width="8.85546875" style="7" bestFit="1" customWidth="1"/>
    <col min="15897" max="15897" width="13.85546875" style="7" bestFit="1" customWidth="1"/>
    <col min="15898" max="15898" width="12.140625" style="7" bestFit="1" customWidth="1"/>
    <col min="15899" max="15899" width="13.85546875" style="7" bestFit="1" customWidth="1"/>
    <col min="15900" max="15901" width="8.85546875" style="7" bestFit="1" customWidth="1"/>
    <col min="15902" max="15903" width="8.7109375" style="7"/>
    <col min="15904" max="15904" width="15.42578125" style="7" customWidth="1"/>
    <col min="15905" max="16119" width="8.7109375" style="7"/>
    <col min="16120" max="16120" width="5.7109375" style="7" customWidth="1"/>
    <col min="16121" max="16121" width="49.7109375" style="7" customWidth="1"/>
    <col min="16122" max="16122" width="19" style="7" customWidth="1"/>
    <col min="16123" max="16123" width="13.7109375" style="7" customWidth="1"/>
    <col min="16124" max="16124" width="12.28515625" style="7" customWidth="1"/>
    <col min="16125" max="16125" width="13.85546875" style="7" customWidth="1"/>
    <col min="16126" max="16126" width="10.28515625" style="7" customWidth="1"/>
    <col min="16127" max="16127" width="10.42578125" style="7" customWidth="1"/>
    <col min="16128" max="16128" width="9.5703125" style="7" customWidth="1"/>
    <col min="16129" max="16129" width="11.140625" style="7" customWidth="1"/>
    <col min="16130" max="16130" width="13.28515625" style="7" customWidth="1"/>
    <col min="16131" max="16131" width="10.28515625" style="7" customWidth="1"/>
    <col min="16132" max="16132" width="16.7109375" style="7" customWidth="1"/>
    <col min="16133" max="16133" width="10.28515625" style="7" customWidth="1"/>
    <col min="16134" max="16134" width="8.85546875" style="7" customWidth="1"/>
    <col min="16135" max="16144" width="0" style="7" hidden="1" customWidth="1"/>
    <col min="16145" max="16145" width="21.5703125" style="7" customWidth="1"/>
    <col min="16146" max="16146" width="35" style="7" customWidth="1"/>
    <col min="16147" max="16147" width="18" style="7" bestFit="1" customWidth="1"/>
    <col min="16148" max="16148" width="13.42578125" style="7" customWidth="1"/>
    <col min="16149" max="16149" width="10.85546875" style="7" bestFit="1" customWidth="1"/>
    <col min="16150" max="16152" width="8.85546875" style="7" bestFit="1" customWidth="1"/>
    <col min="16153" max="16153" width="13.85546875" style="7" bestFit="1" customWidth="1"/>
    <col min="16154" max="16154" width="12.140625" style="7" bestFit="1" customWidth="1"/>
    <col min="16155" max="16155" width="13.85546875" style="7" bestFit="1" customWidth="1"/>
    <col min="16156" max="16157" width="8.85546875" style="7" bestFit="1" customWidth="1"/>
    <col min="16158" max="16159" width="8.7109375" style="7"/>
    <col min="16160" max="16160" width="15.42578125" style="7" customWidth="1"/>
    <col min="16161" max="16384" width="8.7109375" style="7"/>
  </cols>
  <sheetData>
    <row r="1" spans="2:34" ht="9.75" customHeight="1" x14ac:dyDescent="0.25">
      <c r="B1" s="213"/>
      <c r="C1" s="213"/>
      <c r="D1" s="213"/>
      <c r="E1" s="213"/>
      <c r="H1" s="3"/>
      <c r="I1" s="3"/>
    </row>
    <row r="2" spans="2:34" ht="27.75" customHeight="1" x14ac:dyDescent="0.25">
      <c r="B2" s="214" t="s">
        <v>0</v>
      </c>
      <c r="C2" s="214"/>
      <c r="D2" s="214"/>
      <c r="E2" s="214"/>
      <c r="J2" s="215" t="s">
        <v>238</v>
      </c>
      <c r="K2" s="216"/>
      <c r="L2" s="216"/>
      <c r="M2" s="216"/>
      <c r="N2" s="216"/>
      <c r="O2" s="216"/>
      <c r="P2" s="216"/>
      <c r="R2" s="7" t="s">
        <v>1</v>
      </c>
      <c r="S2" s="8">
        <v>3419540.66</v>
      </c>
    </row>
    <row r="3" spans="2:34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9" t="s">
        <v>2</v>
      </c>
      <c r="S3" s="10">
        <f>1400000+67000</f>
        <v>1467000</v>
      </c>
      <c r="T3" s="11"/>
    </row>
    <row r="4" spans="2:34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2"/>
      <c r="S4" s="13">
        <f>SUM(S2:S3)</f>
        <v>4886540.66</v>
      </c>
      <c r="T4" s="11"/>
    </row>
    <row r="5" spans="2:34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R5" s="12"/>
    </row>
    <row r="6" spans="2:34" ht="15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R6" s="7" t="s">
        <v>3</v>
      </c>
      <c r="S6" s="8">
        <f>'[1]Anexa 2 FEN'!K15*1000</f>
        <v>2519950.83</v>
      </c>
    </row>
    <row r="7" spans="2:34" x14ac:dyDescent="0.25">
      <c r="C7" s="217" t="s">
        <v>4</v>
      </c>
      <c r="D7" s="217"/>
      <c r="E7" s="217"/>
      <c r="F7" s="217"/>
      <c r="G7" s="217"/>
      <c r="H7" s="217"/>
      <c r="I7" s="217"/>
      <c r="J7" s="217"/>
      <c r="K7" s="217"/>
      <c r="L7" s="217"/>
      <c r="M7" s="218"/>
      <c r="N7" s="218"/>
      <c r="O7" s="218"/>
      <c r="R7" s="17" t="s">
        <v>5</v>
      </c>
      <c r="S7" s="13">
        <f>'[1]Anexa 2 FEN'!O15*1000</f>
        <v>912099.99999999988</v>
      </c>
      <c r="T7" s="18"/>
    </row>
    <row r="8" spans="2:34" ht="18" customHeight="1" x14ac:dyDescent="0.25">
      <c r="C8" s="219" t="s">
        <v>6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19"/>
      <c r="R8" s="12" t="s">
        <v>7</v>
      </c>
      <c r="S8" s="20">
        <f>M14*1000</f>
        <v>3971941.2300000004</v>
      </c>
    </row>
    <row r="9" spans="2:34" x14ac:dyDescent="0.25">
      <c r="D9" s="22"/>
      <c r="E9" s="23"/>
      <c r="F9" s="23"/>
      <c r="G9" s="24"/>
      <c r="H9" s="24"/>
      <c r="I9" s="24"/>
      <c r="J9" s="23"/>
      <c r="K9" s="25"/>
      <c r="N9" s="26" t="s">
        <v>8</v>
      </c>
      <c r="S9" s="8">
        <f>S4-S7-S8</f>
        <v>2499.429999999702</v>
      </c>
    </row>
    <row r="10" spans="2:34" s="11" customFormat="1" x14ac:dyDescent="0.2">
      <c r="B10" s="220" t="s">
        <v>9</v>
      </c>
      <c r="C10" s="220" t="s">
        <v>10</v>
      </c>
      <c r="D10" s="220"/>
      <c r="E10" s="221" t="s">
        <v>11</v>
      </c>
      <c r="F10" s="221" t="s">
        <v>12</v>
      </c>
      <c r="G10" s="209" t="s">
        <v>13</v>
      </c>
      <c r="H10" s="210" t="s">
        <v>14</v>
      </c>
      <c r="I10" s="210"/>
      <c r="J10" s="210"/>
      <c r="K10" s="210"/>
      <c r="L10" s="210"/>
      <c r="M10" s="210"/>
      <c r="N10" s="210"/>
      <c r="O10" s="211" t="s">
        <v>15</v>
      </c>
      <c r="P10" s="211" t="s">
        <v>16</v>
      </c>
      <c r="Q10" s="12"/>
      <c r="R10" s="12"/>
      <c r="S10" s="28">
        <f>S9/1000</f>
        <v>2.4994299999997018</v>
      </c>
    </row>
    <row r="11" spans="2:34" s="11" customFormat="1" x14ac:dyDescent="0.2">
      <c r="B11" s="220"/>
      <c r="C11" s="220"/>
      <c r="D11" s="220"/>
      <c r="E11" s="221"/>
      <c r="F11" s="221"/>
      <c r="G11" s="209"/>
      <c r="H11" s="210" t="s">
        <v>17</v>
      </c>
      <c r="I11" s="209" t="s">
        <v>18</v>
      </c>
      <c r="J11" s="210" t="s">
        <v>19</v>
      </c>
      <c r="K11" s="210" t="s">
        <v>20</v>
      </c>
      <c r="L11" s="210" t="s">
        <v>21</v>
      </c>
      <c r="M11" s="212" t="s">
        <v>22</v>
      </c>
      <c r="N11" s="212"/>
      <c r="O11" s="211"/>
      <c r="P11" s="211"/>
      <c r="Q11" s="12"/>
      <c r="R11" s="30">
        <f t="shared" ref="R11:AC11" si="0">E18+E24+E36+E41+E83+E91</f>
        <v>29274.605000000003</v>
      </c>
      <c r="S11" s="8">
        <f t="shared" si="0"/>
        <v>59117.667030000004</v>
      </c>
      <c r="T11" s="30">
        <f t="shared" si="0"/>
        <v>16500.124230000001</v>
      </c>
      <c r="U11" s="30">
        <f t="shared" si="0"/>
        <v>0</v>
      </c>
      <c r="V11" s="30">
        <f t="shared" si="0"/>
        <v>0</v>
      </c>
      <c r="W11" s="30">
        <f t="shared" si="0"/>
        <v>0</v>
      </c>
      <c r="X11" s="30">
        <f t="shared" si="0"/>
        <v>0</v>
      </c>
      <c r="Y11" s="30">
        <f t="shared" si="0"/>
        <v>16500.124230000001</v>
      </c>
      <c r="Z11" s="30">
        <f t="shared" si="0"/>
        <v>3971.9412300000004</v>
      </c>
      <c r="AA11" s="30">
        <f t="shared" si="0"/>
        <v>12528.183000000001</v>
      </c>
      <c r="AB11" s="30">
        <f t="shared" si="0"/>
        <v>0</v>
      </c>
      <c r="AC11" s="30">
        <f t="shared" si="0"/>
        <v>0</v>
      </c>
      <c r="AF11" s="11" t="s">
        <v>22</v>
      </c>
    </row>
    <row r="12" spans="2:34" s="11" customFormat="1" ht="57" x14ac:dyDescent="0.2">
      <c r="B12" s="220"/>
      <c r="C12" s="220"/>
      <c r="D12" s="220"/>
      <c r="E12" s="221"/>
      <c r="F12" s="221"/>
      <c r="G12" s="209"/>
      <c r="H12" s="210"/>
      <c r="I12" s="209"/>
      <c r="J12" s="210"/>
      <c r="K12" s="210"/>
      <c r="L12" s="210"/>
      <c r="M12" s="29" t="s">
        <v>23</v>
      </c>
      <c r="N12" s="29" t="s">
        <v>24</v>
      </c>
      <c r="O12" s="211"/>
      <c r="P12" s="211"/>
      <c r="Q12" s="12"/>
      <c r="R12" s="31">
        <f t="shared" ref="R12:AC12" si="1">R11-E14</f>
        <v>0</v>
      </c>
      <c r="S12" s="32">
        <f t="shared" si="1"/>
        <v>0</v>
      </c>
      <c r="T12" s="31">
        <f t="shared" si="1"/>
        <v>0</v>
      </c>
      <c r="U12" s="31">
        <f t="shared" si="1"/>
        <v>0</v>
      </c>
      <c r="V12" s="31">
        <f t="shared" si="1"/>
        <v>0</v>
      </c>
      <c r="W12" s="31">
        <f t="shared" si="1"/>
        <v>0</v>
      </c>
      <c r="X12" s="31">
        <f t="shared" si="1"/>
        <v>0</v>
      </c>
      <c r="Y12" s="31">
        <f t="shared" si="1"/>
        <v>0</v>
      </c>
      <c r="Z12" s="31">
        <f t="shared" si="1"/>
        <v>0</v>
      </c>
      <c r="AA12" s="31">
        <f t="shared" si="1"/>
        <v>0</v>
      </c>
      <c r="AB12" s="31">
        <f t="shared" si="1"/>
        <v>0</v>
      </c>
      <c r="AC12" s="31">
        <f t="shared" si="1"/>
        <v>0</v>
      </c>
      <c r="AF12" s="11" t="s">
        <v>23</v>
      </c>
    </row>
    <row r="13" spans="2:34" s="38" customFormat="1" ht="14.25" x14ac:dyDescent="0.2">
      <c r="B13" s="33">
        <v>0</v>
      </c>
      <c r="C13" s="34">
        <v>1</v>
      </c>
      <c r="D13" s="34"/>
      <c r="E13" s="33">
        <v>2</v>
      </c>
      <c r="F13" s="33">
        <v>3</v>
      </c>
      <c r="G13" s="35">
        <v>4</v>
      </c>
      <c r="H13" s="33">
        <v>5</v>
      </c>
      <c r="I13" s="35">
        <v>6</v>
      </c>
      <c r="J13" s="33">
        <v>7</v>
      </c>
      <c r="K13" s="35">
        <v>8</v>
      </c>
      <c r="L13" s="35">
        <v>9</v>
      </c>
      <c r="M13" s="35">
        <v>10</v>
      </c>
      <c r="N13" s="35">
        <v>11</v>
      </c>
      <c r="O13" s="36">
        <v>12</v>
      </c>
      <c r="P13" s="37">
        <v>13</v>
      </c>
      <c r="S13" s="39"/>
      <c r="AF13" s="38">
        <v>10</v>
      </c>
    </row>
    <row r="14" spans="2:34" ht="35.1" customHeight="1" x14ac:dyDescent="0.25">
      <c r="B14" s="40"/>
      <c r="C14" s="41" t="s">
        <v>25</v>
      </c>
      <c r="D14" s="42"/>
      <c r="E14" s="43">
        <f>E15+E16+E17</f>
        <v>29274.605000000003</v>
      </c>
      <c r="F14" s="43">
        <f t="shared" ref="F14:P14" si="2">F15+F16+F17</f>
        <v>59117.667029999997</v>
      </c>
      <c r="G14" s="43">
        <f t="shared" si="2"/>
        <v>16500.124230000001</v>
      </c>
      <c r="H14" s="43">
        <f t="shared" si="2"/>
        <v>0</v>
      </c>
      <c r="I14" s="43">
        <f t="shared" si="2"/>
        <v>0</v>
      </c>
      <c r="J14" s="43">
        <f t="shared" si="2"/>
        <v>0</v>
      </c>
      <c r="K14" s="43">
        <f t="shared" si="2"/>
        <v>0</v>
      </c>
      <c r="L14" s="43">
        <f t="shared" si="2"/>
        <v>16500.124230000001</v>
      </c>
      <c r="M14" s="43">
        <f t="shared" si="2"/>
        <v>3971.9412300000004</v>
      </c>
      <c r="N14" s="43">
        <f t="shared" si="2"/>
        <v>12528.183000000001</v>
      </c>
      <c r="O14" s="43">
        <f t="shared" si="2"/>
        <v>0</v>
      </c>
      <c r="P14" s="43">
        <f t="shared" si="2"/>
        <v>0</v>
      </c>
      <c r="Q14" s="7" t="s">
        <v>26</v>
      </c>
      <c r="R14" s="7" t="s">
        <v>27</v>
      </c>
      <c r="AD14" s="30"/>
      <c r="AE14" s="30"/>
      <c r="AF14" s="30">
        <v>6112.5462299999999</v>
      </c>
      <c r="AG14" s="30"/>
      <c r="AH14" s="30"/>
    </row>
    <row r="15" spans="2:34" ht="20.100000000000001" customHeight="1" x14ac:dyDescent="0.25">
      <c r="B15" s="44" t="s">
        <v>28</v>
      </c>
      <c r="C15" s="45" t="s">
        <v>29</v>
      </c>
      <c r="D15" s="46"/>
      <c r="E15" s="47">
        <f>E19+E25+E37+E42+E84+E92</f>
        <v>25696.260000000002</v>
      </c>
      <c r="F15" s="47">
        <f t="shared" ref="F15:P15" si="3">F19+F25+F37+F42+F84+F92</f>
        <v>26021.555409999997</v>
      </c>
      <c r="G15" s="47">
        <f t="shared" si="3"/>
        <v>15607.749230000001</v>
      </c>
      <c r="H15" s="47">
        <f t="shared" si="3"/>
        <v>0</v>
      </c>
      <c r="I15" s="47">
        <f t="shared" si="3"/>
        <v>0</v>
      </c>
      <c r="J15" s="47">
        <f t="shared" si="3"/>
        <v>0</v>
      </c>
      <c r="K15" s="47">
        <f t="shared" si="3"/>
        <v>0</v>
      </c>
      <c r="L15" s="47">
        <f t="shared" si="3"/>
        <v>15607.749230000001</v>
      </c>
      <c r="M15" s="47">
        <f t="shared" si="3"/>
        <v>3079.5662300000004</v>
      </c>
      <c r="N15" s="47">
        <f t="shared" si="3"/>
        <v>12528.183000000001</v>
      </c>
      <c r="O15" s="47">
        <f t="shared" si="3"/>
        <v>0</v>
      </c>
      <c r="P15" s="47">
        <f t="shared" si="3"/>
        <v>0</v>
      </c>
      <c r="S15" s="8">
        <f>L14+'[1]Anexa 2 FEN'!O15</f>
        <v>17412.22423</v>
      </c>
      <c r="T15" s="30"/>
      <c r="AF15" s="7">
        <v>2465.6662299999998</v>
      </c>
    </row>
    <row r="16" spans="2:34" ht="20.100000000000001" customHeight="1" x14ac:dyDescent="0.25">
      <c r="B16" s="48" t="s">
        <v>30</v>
      </c>
      <c r="C16" s="49" t="s">
        <v>31</v>
      </c>
      <c r="D16" s="50"/>
      <c r="E16" s="51">
        <f>E20+E31+E38+E46+E86+E100</f>
        <v>288</v>
      </c>
      <c r="F16" s="51">
        <f t="shared" ref="F16:P16" si="4">F20+F31+F38+F46+F86+F100</f>
        <v>1311</v>
      </c>
      <c r="G16" s="51">
        <f t="shared" si="4"/>
        <v>1</v>
      </c>
      <c r="H16" s="51">
        <f t="shared" si="4"/>
        <v>0</v>
      </c>
      <c r="I16" s="51">
        <f t="shared" si="4"/>
        <v>0</v>
      </c>
      <c r="J16" s="51">
        <f t="shared" si="4"/>
        <v>0</v>
      </c>
      <c r="K16" s="51">
        <f t="shared" si="4"/>
        <v>0</v>
      </c>
      <c r="L16" s="51">
        <f t="shared" si="4"/>
        <v>1</v>
      </c>
      <c r="M16" s="51">
        <f t="shared" si="4"/>
        <v>1</v>
      </c>
      <c r="N16" s="51">
        <f t="shared" si="4"/>
        <v>0</v>
      </c>
      <c r="O16" s="51">
        <f t="shared" si="4"/>
        <v>0</v>
      </c>
      <c r="P16" s="51">
        <f t="shared" si="4"/>
        <v>0</v>
      </c>
      <c r="T16" s="30"/>
      <c r="AF16" s="7">
        <v>1960.625</v>
      </c>
    </row>
    <row r="17" spans="2:32" ht="20.100000000000001" customHeight="1" x14ac:dyDescent="0.25">
      <c r="B17" s="52" t="s">
        <v>32</v>
      </c>
      <c r="C17" s="53" t="s">
        <v>33</v>
      </c>
      <c r="D17" s="54"/>
      <c r="E17" s="55">
        <f>E21+E33+E39+E47+E88+E102</f>
        <v>3290.3450000000003</v>
      </c>
      <c r="F17" s="55">
        <f t="shared" ref="F17:P17" si="5">F21+F33+F39+F47+F88+F102</f>
        <v>31785.11162</v>
      </c>
      <c r="G17" s="55">
        <f t="shared" si="5"/>
        <v>891.375</v>
      </c>
      <c r="H17" s="55">
        <f t="shared" si="5"/>
        <v>0</v>
      </c>
      <c r="I17" s="55">
        <f t="shared" si="5"/>
        <v>0</v>
      </c>
      <c r="J17" s="55">
        <f t="shared" si="5"/>
        <v>0</v>
      </c>
      <c r="K17" s="55">
        <f t="shared" si="5"/>
        <v>0</v>
      </c>
      <c r="L17" s="55">
        <f t="shared" si="5"/>
        <v>891.375</v>
      </c>
      <c r="M17" s="55">
        <f t="shared" si="5"/>
        <v>891.375</v>
      </c>
      <c r="N17" s="55">
        <f t="shared" si="5"/>
        <v>0</v>
      </c>
      <c r="O17" s="55">
        <f t="shared" si="5"/>
        <v>0</v>
      </c>
      <c r="P17" s="55">
        <f t="shared" si="5"/>
        <v>0</v>
      </c>
      <c r="T17" s="30"/>
      <c r="AF17" s="7">
        <v>1686.2550000000001</v>
      </c>
    </row>
    <row r="18" spans="2:32" s="14" customFormat="1" ht="35.1" customHeight="1" x14ac:dyDescent="0.2">
      <c r="B18" s="56" t="s">
        <v>34</v>
      </c>
      <c r="C18" s="57" t="s">
        <v>35</v>
      </c>
      <c r="D18" s="58"/>
      <c r="E18" s="59">
        <f>E19+E20+E21</f>
        <v>40</v>
      </c>
      <c r="F18" s="59">
        <f t="shared" ref="F18:P18" si="6">F19+F20+F21</f>
        <v>40</v>
      </c>
      <c r="G18" s="59">
        <f t="shared" si="6"/>
        <v>40</v>
      </c>
      <c r="H18" s="59">
        <f t="shared" si="6"/>
        <v>0</v>
      </c>
      <c r="I18" s="59">
        <f t="shared" si="6"/>
        <v>0</v>
      </c>
      <c r="J18" s="59">
        <f t="shared" si="6"/>
        <v>0</v>
      </c>
      <c r="K18" s="59">
        <f t="shared" si="6"/>
        <v>0</v>
      </c>
      <c r="L18" s="59">
        <f t="shared" si="6"/>
        <v>40</v>
      </c>
      <c r="M18" s="59">
        <f t="shared" si="6"/>
        <v>40</v>
      </c>
      <c r="N18" s="59">
        <f t="shared" si="6"/>
        <v>0</v>
      </c>
      <c r="O18" s="59">
        <f t="shared" si="6"/>
        <v>0</v>
      </c>
      <c r="P18" s="59">
        <f t="shared" si="6"/>
        <v>0</v>
      </c>
      <c r="S18" s="8"/>
      <c r="T18" s="60"/>
      <c r="AF18" s="14">
        <v>27.71</v>
      </c>
    </row>
    <row r="19" spans="2:32" s="64" customFormat="1" ht="20.100000000000001" customHeight="1" x14ac:dyDescent="0.25">
      <c r="B19" s="44" t="s">
        <v>28</v>
      </c>
      <c r="C19" s="61" t="s">
        <v>36</v>
      </c>
      <c r="D19" s="62"/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S19" s="20"/>
      <c r="AF19" s="64">
        <v>0</v>
      </c>
    </row>
    <row r="20" spans="2:32" ht="20.100000000000001" customHeight="1" x14ac:dyDescent="0.25">
      <c r="B20" s="48" t="s">
        <v>30</v>
      </c>
      <c r="C20" s="65" t="s">
        <v>37</v>
      </c>
      <c r="D20" s="66"/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AF20" s="7">
        <v>0</v>
      </c>
    </row>
    <row r="21" spans="2:32" s="64" customFormat="1" ht="20.100000000000001" customHeight="1" x14ac:dyDescent="0.25">
      <c r="B21" s="68" t="s">
        <v>32</v>
      </c>
      <c r="C21" s="69" t="s">
        <v>38</v>
      </c>
      <c r="D21" s="70"/>
      <c r="E21" s="71">
        <f>SUM(E22:E23)</f>
        <v>40</v>
      </c>
      <c r="F21" s="71">
        <f t="shared" ref="F21:P21" si="7">SUM(F22:F23)</f>
        <v>40</v>
      </c>
      <c r="G21" s="71">
        <f t="shared" si="7"/>
        <v>40</v>
      </c>
      <c r="H21" s="71">
        <f t="shared" si="7"/>
        <v>0</v>
      </c>
      <c r="I21" s="71">
        <f t="shared" si="7"/>
        <v>0</v>
      </c>
      <c r="J21" s="71">
        <f t="shared" si="7"/>
        <v>0</v>
      </c>
      <c r="K21" s="71">
        <f t="shared" si="7"/>
        <v>0</v>
      </c>
      <c r="L21" s="71">
        <f t="shared" si="7"/>
        <v>40</v>
      </c>
      <c r="M21" s="71">
        <f t="shared" si="7"/>
        <v>40</v>
      </c>
      <c r="N21" s="71">
        <f t="shared" si="7"/>
        <v>0</v>
      </c>
      <c r="O21" s="71">
        <f t="shared" si="7"/>
        <v>0</v>
      </c>
      <c r="P21" s="71">
        <f t="shared" si="7"/>
        <v>0</v>
      </c>
      <c r="S21" s="20"/>
      <c r="AF21" s="64">
        <v>27.71</v>
      </c>
    </row>
    <row r="22" spans="2:32" ht="17.25" customHeight="1" x14ac:dyDescent="0.2">
      <c r="B22" s="72" t="s">
        <v>39</v>
      </c>
      <c r="C22" s="73" t="s">
        <v>40</v>
      </c>
      <c r="D22" s="74" t="s">
        <v>41</v>
      </c>
      <c r="E22" s="75">
        <v>10</v>
      </c>
      <c r="F22" s="75">
        <v>10</v>
      </c>
      <c r="G22" s="75">
        <f>SUM(H22:L22)</f>
        <v>10</v>
      </c>
      <c r="H22" s="76">
        <v>0</v>
      </c>
      <c r="I22" s="76">
        <v>0</v>
      </c>
      <c r="J22" s="76">
        <v>0</v>
      </c>
      <c r="K22" s="76">
        <v>0</v>
      </c>
      <c r="L22" s="75">
        <f>M22+N22</f>
        <v>10</v>
      </c>
      <c r="M22" s="76">
        <v>10</v>
      </c>
      <c r="N22" s="76">
        <v>0</v>
      </c>
      <c r="O22" s="76">
        <v>0</v>
      </c>
      <c r="P22" s="76">
        <v>0</v>
      </c>
    </row>
    <row r="23" spans="2:32" ht="23.25" customHeight="1" x14ac:dyDescent="0.2">
      <c r="B23" s="72" t="s">
        <v>42</v>
      </c>
      <c r="C23" s="77" t="s">
        <v>43</v>
      </c>
      <c r="D23" s="74" t="s">
        <v>41</v>
      </c>
      <c r="E23" s="76">
        <v>30</v>
      </c>
      <c r="F23" s="78">
        <f>E23</f>
        <v>30</v>
      </c>
      <c r="G23" s="75">
        <f>SUM(H23:L23)</f>
        <v>30</v>
      </c>
      <c r="H23" s="76">
        <v>0</v>
      </c>
      <c r="I23" s="76">
        <v>0</v>
      </c>
      <c r="J23" s="76">
        <v>0</v>
      </c>
      <c r="K23" s="76">
        <v>0</v>
      </c>
      <c r="L23" s="75">
        <f>M23+N23</f>
        <v>30</v>
      </c>
      <c r="M23" s="76">
        <v>30</v>
      </c>
      <c r="N23" s="76">
        <v>0</v>
      </c>
      <c r="O23" s="76">
        <v>0</v>
      </c>
      <c r="P23" s="76">
        <v>0</v>
      </c>
      <c r="AF23" s="7">
        <v>27.71</v>
      </c>
    </row>
    <row r="24" spans="2:32" ht="35.1" customHeight="1" x14ac:dyDescent="0.2">
      <c r="B24" s="56">
        <v>2</v>
      </c>
      <c r="C24" s="57" t="s">
        <v>44</v>
      </c>
      <c r="D24" s="58"/>
      <c r="E24" s="59">
        <f>E25+E31+E33</f>
        <v>1496.69</v>
      </c>
      <c r="F24" s="59">
        <f t="shared" ref="F24:P24" si="8">F25+F31+F33</f>
        <v>1481.69</v>
      </c>
      <c r="G24" s="59">
        <f t="shared" si="8"/>
        <v>689.2</v>
      </c>
      <c r="H24" s="59">
        <f t="shared" si="8"/>
        <v>0</v>
      </c>
      <c r="I24" s="59">
        <f t="shared" si="8"/>
        <v>0</v>
      </c>
      <c r="J24" s="59">
        <f t="shared" si="8"/>
        <v>0</v>
      </c>
      <c r="K24" s="59">
        <f t="shared" si="8"/>
        <v>0</v>
      </c>
      <c r="L24" s="59">
        <f t="shared" si="8"/>
        <v>689.2</v>
      </c>
      <c r="M24" s="59">
        <f t="shared" si="8"/>
        <v>689.2</v>
      </c>
      <c r="N24" s="59">
        <f t="shared" si="8"/>
        <v>0</v>
      </c>
      <c r="O24" s="59">
        <f t="shared" si="8"/>
        <v>0</v>
      </c>
      <c r="P24" s="59">
        <f t="shared" si="8"/>
        <v>0</v>
      </c>
      <c r="AF24" s="7">
        <v>727</v>
      </c>
    </row>
    <row r="25" spans="2:32" s="64" customFormat="1" ht="20.100000000000001" customHeight="1" x14ac:dyDescent="0.25">
      <c r="B25" s="79" t="s">
        <v>28</v>
      </c>
      <c r="C25" s="80" t="s">
        <v>36</v>
      </c>
      <c r="D25" s="81"/>
      <c r="E25" s="82">
        <f>SUM(E26:E30)</f>
        <v>1451.69</v>
      </c>
      <c r="F25" s="82">
        <f t="shared" ref="F25:P25" si="9">SUM(F26:F30)</f>
        <v>1451.69</v>
      </c>
      <c r="G25" s="82">
        <f t="shared" si="9"/>
        <v>686.2</v>
      </c>
      <c r="H25" s="82">
        <f t="shared" si="9"/>
        <v>0</v>
      </c>
      <c r="I25" s="82">
        <f t="shared" si="9"/>
        <v>0</v>
      </c>
      <c r="J25" s="82">
        <f t="shared" si="9"/>
        <v>0</v>
      </c>
      <c r="K25" s="82">
        <f t="shared" si="9"/>
        <v>0</v>
      </c>
      <c r="L25" s="82">
        <f t="shared" si="9"/>
        <v>686.2</v>
      </c>
      <c r="M25" s="82">
        <f t="shared" si="9"/>
        <v>686.2</v>
      </c>
      <c r="N25" s="82">
        <f t="shared" si="9"/>
        <v>0</v>
      </c>
      <c r="O25" s="82">
        <f t="shared" si="9"/>
        <v>0</v>
      </c>
      <c r="P25" s="82">
        <f t="shared" si="9"/>
        <v>0</v>
      </c>
      <c r="S25" s="20"/>
      <c r="AF25" s="64">
        <v>727</v>
      </c>
    </row>
    <row r="26" spans="2:32" s="64" customFormat="1" ht="22.5" customHeight="1" x14ac:dyDescent="0.25">
      <c r="B26" s="72" t="s">
        <v>45</v>
      </c>
      <c r="C26" s="73" t="s">
        <v>46</v>
      </c>
      <c r="D26" s="83" t="s">
        <v>47</v>
      </c>
      <c r="E26" s="75">
        <v>138.25</v>
      </c>
      <c r="F26" s="75">
        <f>E26</f>
        <v>138.25</v>
      </c>
      <c r="G26" s="75">
        <f>SUM(H26:L26)</f>
        <v>108.6</v>
      </c>
      <c r="H26" s="75">
        <v>0</v>
      </c>
      <c r="I26" s="75">
        <v>0</v>
      </c>
      <c r="J26" s="75">
        <v>0</v>
      </c>
      <c r="K26" s="75">
        <v>0</v>
      </c>
      <c r="L26" s="75">
        <f>M26+N26</f>
        <v>108.6</v>
      </c>
      <c r="M26" s="75">
        <f>117-8.4</f>
        <v>108.6</v>
      </c>
      <c r="N26" s="75">
        <v>0</v>
      </c>
      <c r="O26" s="75">
        <v>0</v>
      </c>
      <c r="P26" s="76">
        <v>0</v>
      </c>
      <c r="Q26" s="7" t="s">
        <v>48</v>
      </c>
      <c r="R26" s="7" t="s">
        <v>49</v>
      </c>
      <c r="S26" s="20"/>
      <c r="AF26" s="64">
        <v>120</v>
      </c>
    </row>
    <row r="27" spans="2:32" s="64" customFormat="1" ht="21.75" customHeight="1" x14ac:dyDescent="0.25">
      <c r="B27" s="72" t="s">
        <v>50</v>
      </c>
      <c r="C27" s="84" t="s">
        <v>51</v>
      </c>
      <c r="D27" s="83" t="s">
        <v>47</v>
      </c>
      <c r="E27" s="75">
        <v>144.21</v>
      </c>
      <c r="F27" s="75">
        <f>E27</f>
        <v>144.21</v>
      </c>
      <c r="G27" s="75">
        <f>SUM(H27:L27)</f>
        <v>113.1</v>
      </c>
      <c r="H27" s="75">
        <v>0</v>
      </c>
      <c r="I27" s="75">
        <v>0</v>
      </c>
      <c r="J27" s="75">
        <v>0</v>
      </c>
      <c r="K27" s="75">
        <v>0</v>
      </c>
      <c r="L27" s="75">
        <f>M27+N27</f>
        <v>113.1</v>
      </c>
      <c r="M27" s="75">
        <f>121.5-8.4</f>
        <v>113.1</v>
      </c>
      <c r="N27" s="75">
        <v>0</v>
      </c>
      <c r="O27" s="75">
        <v>0</v>
      </c>
      <c r="P27" s="76">
        <v>0</v>
      </c>
      <c r="Q27" s="7" t="s">
        <v>52</v>
      </c>
      <c r="R27" s="7" t="s">
        <v>53</v>
      </c>
      <c r="S27" s="20"/>
      <c r="AF27" s="64">
        <v>122</v>
      </c>
    </row>
    <row r="28" spans="2:32" s="64" customFormat="1" x14ac:dyDescent="0.25">
      <c r="B28" s="72" t="s">
        <v>54</v>
      </c>
      <c r="C28" s="84" t="s">
        <v>55</v>
      </c>
      <c r="D28" s="83" t="s">
        <v>47</v>
      </c>
      <c r="E28" s="75">
        <v>244.75</v>
      </c>
      <c r="F28" s="75">
        <f>E28</f>
        <v>244.75</v>
      </c>
      <c r="G28" s="75">
        <f>SUM(H28:L28)</f>
        <v>235</v>
      </c>
      <c r="H28" s="75">
        <v>0</v>
      </c>
      <c r="I28" s="75">
        <v>0</v>
      </c>
      <c r="J28" s="75">
        <v>0</v>
      </c>
      <c r="K28" s="75">
        <v>0</v>
      </c>
      <c r="L28" s="75">
        <f>M28+N28</f>
        <v>235</v>
      </c>
      <c r="M28" s="75">
        <f>245-10</f>
        <v>235</v>
      </c>
      <c r="N28" s="75">
        <v>0</v>
      </c>
      <c r="O28" s="75">
        <v>0</v>
      </c>
      <c r="P28" s="76">
        <v>0</v>
      </c>
      <c r="Q28" s="7" t="s">
        <v>56</v>
      </c>
      <c r="R28" s="7" t="s">
        <v>57</v>
      </c>
      <c r="S28" s="20">
        <f>205600*1.19</f>
        <v>244664</v>
      </c>
      <c r="AF28" s="64">
        <v>245</v>
      </c>
    </row>
    <row r="29" spans="2:32" s="64" customFormat="1" x14ac:dyDescent="0.25">
      <c r="B29" s="72" t="s">
        <v>58</v>
      </c>
      <c r="C29" s="84" t="s">
        <v>59</v>
      </c>
      <c r="D29" s="83" t="s">
        <v>60</v>
      </c>
      <c r="E29" s="75">
        <v>238.37</v>
      </c>
      <c r="F29" s="75">
        <f>E29</f>
        <v>238.37</v>
      </c>
      <c r="G29" s="75">
        <f>SUM(H29:L29)</f>
        <v>228.5</v>
      </c>
      <c r="H29" s="75">
        <v>0</v>
      </c>
      <c r="I29" s="75">
        <v>0</v>
      </c>
      <c r="J29" s="75">
        <v>0</v>
      </c>
      <c r="K29" s="75">
        <v>0</v>
      </c>
      <c r="L29" s="75">
        <f>M29+N29</f>
        <v>228.5</v>
      </c>
      <c r="M29" s="75">
        <f>238.5-10</f>
        <v>228.5</v>
      </c>
      <c r="N29" s="75">
        <v>0</v>
      </c>
      <c r="O29" s="75">
        <v>0</v>
      </c>
      <c r="P29" s="76">
        <v>0</v>
      </c>
      <c r="Q29" s="7" t="s">
        <v>61</v>
      </c>
      <c r="R29" s="7" t="s">
        <v>62</v>
      </c>
      <c r="S29" s="20"/>
      <c r="AF29" s="64">
        <v>239</v>
      </c>
    </row>
    <row r="30" spans="2:32" s="64" customFormat="1" ht="47.25" customHeight="1" x14ac:dyDescent="0.25">
      <c r="B30" s="72" t="s">
        <v>63</v>
      </c>
      <c r="C30" s="84" t="s">
        <v>64</v>
      </c>
      <c r="D30" s="83" t="s">
        <v>47</v>
      </c>
      <c r="E30" s="75">
        <v>686.11</v>
      </c>
      <c r="F30" s="75">
        <f>E30</f>
        <v>686.11</v>
      </c>
      <c r="G30" s="75">
        <f>SUM(H30:L30)</f>
        <v>1</v>
      </c>
      <c r="H30" s="75">
        <v>0</v>
      </c>
      <c r="I30" s="75">
        <v>0</v>
      </c>
      <c r="J30" s="75">
        <v>0</v>
      </c>
      <c r="K30" s="75">
        <v>0</v>
      </c>
      <c r="L30" s="75">
        <f>M30+N30</f>
        <v>1</v>
      </c>
      <c r="M30" s="75">
        <v>1</v>
      </c>
      <c r="N30" s="75">
        <v>0</v>
      </c>
      <c r="O30" s="75">
        <v>0</v>
      </c>
      <c r="P30" s="76">
        <v>0</v>
      </c>
      <c r="Q30" s="7" t="s">
        <v>65</v>
      </c>
      <c r="R30" s="7" t="s">
        <v>66</v>
      </c>
      <c r="S30" s="20"/>
      <c r="AF30" s="64">
        <v>1</v>
      </c>
    </row>
    <row r="31" spans="2:32" s="64" customFormat="1" ht="20.100000000000001" customHeight="1" x14ac:dyDescent="0.25">
      <c r="B31" s="48" t="s">
        <v>30</v>
      </c>
      <c r="C31" s="49" t="s">
        <v>31</v>
      </c>
      <c r="D31" s="50"/>
      <c r="E31" s="51">
        <f>E32</f>
        <v>0</v>
      </c>
      <c r="F31" s="51">
        <f t="shared" ref="F31:P31" si="10">F32</f>
        <v>0</v>
      </c>
      <c r="G31" s="51">
        <f t="shared" si="10"/>
        <v>0</v>
      </c>
      <c r="H31" s="51">
        <f t="shared" si="10"/>
        <v>0</v>
      </c>
      <c r="I31" s="51">
        <f t="shared" si="10"/>
        <v>0</v>
      </c>
      <c r="J31" s="51">
        <f t="shared" si="10"/>
        <v>0</v>
      </c>
      <c r="K31" s="51">
        <f t="shared" si="10"/>
        <v>0</v>
      </c>
      <c r="L31" s="51">
        <f t="shared" si="10"/>
        <v>0</v>
      </c>
      <c r="M31" s="51">
        <f t="shared" si="10"/>
        <v>0</v>
      </c>
      <c r="N31" s="51">
        <f t="shared" si="10"/>
        <v>0</v>
      </c>
      <c r="O31" s="51">
        <f t="shared" si="10"/>
        <v>0</v>
      </c>
      <c r="P31" s="51">
        <f t="shared" si="10"/>
        <v>0</v>
      </c>
      <c r="S31" s="20"/>
      <c r="AF31" s="64">
        <v>0</v>
      </c>
    </row>
    <row r="32" spans="2:32" s="64" customFormat="1" x14ac:dyDescent="0.25">
      <c r="B32" s="85"/>
      <c r="C32" s="86"/>
      <c r="D32" s="87"/>
      <c r="E32" s="88"/>
      <c r="F32" s="88"/>
      <c r="G32" s="75">
        <f>SUM(H32:L32)</f>
        <v>0</v>
      </c>
      <c r="H32" s="75">
        <f>SUM(I32:M32)</f>
        <v>0</v>
      </c>
      <c r="I32" s="76">
        <v>0</v>
      </c>
      <c r="J32" s="76">
        <v>0</v>
      </c>
      <c r="K32" s="76">
        <v>0</v>
      </c>
      <c r="L32" s="75">
        <f>SUM(M32:N32)</f>
        <v>0</v>
      </c>
      <c r="M32" s="75">
        <f>N32+O32</f>
        <v>0</v>
      </c>
      <c r="N32" s="88">
        <v>0</v>
      </c>
      <c r="O32" s="88">
        <v>0</v>
      </c>
      <c r="P32" s="88">
        <v>0</v>
      </c>
      <c r="S32" s="20"/>
      <c r="AF32" s="64">
        <v>0</v>
      </c>
    </row>
    <row r="33" spans="2:32" s="64" customFormat="1" ht="20.100000000000001" customHeight="1" x14ac:dyDescent="0.25">
      <c r="B33" s="89" t="s">
        <v>32</v>
      </c>
      <c r="C33" s="69" t="s">
        <v>38</v>
      </c>
      <c r="D33" s="70"/>
      <c r="E33" s="55">
        <f t="shared" ref="E33:P33" si="11">SUM(E34:E35)</f>
        <v>45</v>
      </c>
      <c r="F33" s="55">
        <f t="shared" si="11"/>
        <v>30</v>
      </c>
      <c r="G33" s="55">
        <f t="shared" si="11"/>
        <v>3</v>
      </c>
      <c r="H33" s="55">
        <f t="shared" si="11"/>
        <v>0</v>
      </c>
      <c r="I33" s="55">
        <f t="shared" si="11"/>
        <v>0</v>
      </c>
      <c r="J33" s="55">
        <f t="shared" si="11"/>
        <v>0</v>
      </c>
      <c r="K33" s="55">
        <f t="shared" si="11"/>
        <v>0</v>
      </c>
      <c r="L33" s="55">
        <f t="shared" si="11"/>
        <v>3</v>
      </c>
      <c r="M33" s="55">
        <f t="shared" si="11"/>
        <v>3</v>
      </c>
      <c r="N33" s="55">
        <f t="shared" si="11"/>
        <v>0</v>
      </c>
      <c r="O33" s="55">
        <f t="shared" si="11"/>
        <v>0</v>
      </c>
      <c r="P33" s="55">
        <f t="shared" si="11"/>
        <v>0</v>
      </c>
      <c r="S33" s="20"/>
      <c r="AF33" s="64">
        <v>0</v>
      </c>
    </row>
    <row r="34" spans="2:32" s="64" customFormat="1" ht="42.75" x14ac:dyDescent="0.25">
      <c r="B34" s="90" t="s">
        <v>39</v>
      </c>
      <c r="C34" s="73" t="s">
        <v>67</v>
      </c>
      <c r="D34" s="83" t="s">
        <v>47</v>
      </c>
      <c r="E34" s="75">
        <v>15</v>
      </c>
      <c r="F34" s="75">
        <f>E34</f>
        <v>15</v>
      </c>
      <c r="G34" s="75">
        <f>SUM(H34:L34)</f>
        <v>1</v>
      </c>
      <c r="H34" s="75">
        <v>0</v>
      </c>
      <c r="I34" s="76">
        <v>0</v>
      </c>
      <c r="J34" s="76">
        <v>0</v>
      </c>
      <c r="K34" s="76">
        <v>0</v>
      </c>
      <c r="L34" s="75">
        <f>M34+N34</f>
        <v>1</v>
      </c>
      <c r="M34" s="75">
        <v>1</v>
      </c>
      <c r="N34" s="88">
        <v>0</v>
      </c>
      <c r="O34" s="88">
        <v>0</v>
      </c>
      <c r="P34" s="88">
        <v>0</v>
      </c>
      <c r="R34" s="91"/>
      <c r="S34" s="20"/>
    </row>
    <row r="35" spans="2:32" s="64" customFormat="1" ht="42.75" x14ac:dyDescent="0.25">
      <c r="B35" s="90" t="s">
        <v>42</v>
      </c>
      <c r="C35" s="92" t="s">
        <v>68</v>
      </c>
      <c r="D35" s="83" t="s">
        <v>47</v>
      </c>
      <c r="E35" s="76">
        <v>30</v>
      </c>
      <c r="F35" s="76">
        <v>15</v>
      </c>
      <c r="G35" s="75">
        <f>SUM(H35:L35)</f>
        <v>2</v>
      </c>
      <c r="H35" s="75">
        <v>0</v>
      </c>
      <c r="I35" s="76">
        <v>0</v>
      </c>
      <c r="J35" s="76">
        <v>0</v>
      </c>
      <c r="K35" s="76">
        <v>0</v>
      </c>
      <c r="L35" s="75">
        <f>M35+N35</f>
        <v>2</v>
      </c>
      <c r="M35" s="75">
        <v>2</v>
      </c>
      <c r="N35" s="88">
        <v>0</v>
      </c>
      <c r="O35" s="88">
        <v>0</v>
      </c>
      <c r="P35" s="88">
        <v>0</v>
      </c>
      <c r="S35" s="20"/>
      <c r="AF35" s="64">
        <v>0</v>
      </c>
    </row>
    <row r="36" spans="2:32" s="12" customFormat="1" ht="35.1" customHeight="1" x14ac:dyDescent="0.2">
      <c r="B36" s="56">
        <v>4</v>
      </c>
      <c r="C36" s="57" t="s">
        <v>69</v>
      </c>
      <c r="D36" s="58"/>
      <c r="E36" s="59">
        <f>E37+E38+E39</f>
        <v>161</v>
      </c>
      <c r="F36" s="59">
        <f t="shared" ref="F36:P36" si="12">F37+F38+F39</f>
        <v>5</v>
      </c>
      <c r="G36" s="59">
        <f t="shared" si="12"/>
        <v>1</v>
      </c>
      <c r="H36" s="59">
        <f t="shared" si="12"/>
        <v>0</v>
      </c>
      <c r="I36" s="59">
        <f t="shared" si="12"/>
        <v>0</v>
      </c>
      <c r="J36" s="59">
        <f t="shared" si="12"/>
        <v>0</v>
      </c>
      <c r="K36" s="59">
        <f t="shared" si="12"/>
        <v>0</v>
      </c>
      <c r="L36" s="59">
        <f t="shared" si="12"/>
        <v>1</v>
      </c>
      <c r="M36" s="59">
        <f t="shared" si="12"/>
        <v>1</v>
      </c>
      <c r="N36" s="59">
        <f t="shared" si="12"/>
        <v>0</v>
      </c>
      <c r="O36" s="59">
        <f t="shared" si="12"/>
        <v>0</v>
      </c>
      <c r="P36" s="59">
        <f t="shared" si="12"/>
        <v>0</v>
      </c>
      <c r="S36" s="93"/>
      <c r="AF36" s="12">
        <v>1</v>
      </c>
    </row>
    <row r="37" spans="2:32" s="95" customFormat="1" ht="20.100000000000001" customHeight="1" x14ac:dyDescent="0.2">
      <c r="B37" s="94" t="s">
        <v>28</v>
      </c>
      <c r="C37" s="61" t="s">
        <v>70</v>
      </c>
      <c r="D37" s="62"/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47">
        <f>SUM(M37:N37)</f>
        <v>0</v>
      </c>
      <c r="M37" s="63">
        <v>0</v>
      </c>
      <c r="N37" s="63">
        <v>0</v>
      </c>
      <c r="O37" s="63">
        <v>0</v>
      </c>
      <c r="P37" s="63">
        <v>0</v>
      </c>
      <c r="S37" s="93"/>
      <c r="AF37" s="95">
        <v>0</v>
      </c>
    </row>
    <row r="38" spans="2:32" s="100" customFormat="1" ht="20.100000000000001" customHeight="1" x14ac:dyDescent="0.25">
      <c r="B38" s="96" t="s">
        <v>30</v>
      </c>
      <c r="C38" s="97" t="s">
        <v>71</v>
      </c>
      <c r="D38" s="98"/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51">
        <f>SUM(M38:N38)</f>
        <v>0</v>
      </c>
      <c r="M38" s="99">
        <v>0</v>
      </c>
      <c r="N38" s="99">
        <v>0</v>
      </c>
      <c r="O38" s="99">
        <v>0</v>
      </c>
      <c r="P38" s="99">
        <v>0</v>
      </c>
      <c r="S38" s="20"/>
      <c r="AF38" s="100">
        <v>0</v>
      </c>
    </row>
    <row r="39" spans="2:32" s="104" customFormat="1" ht="20.100000000000001" customHeight="1" x14ac:dyDescent="0.2">
      <c r="B39" s="101" t="s">
        <v>32</v>
      </c>
      <c r="C39" s="69" t="s">
        <v>38</v>
      </c>
      <c r="D39" s="102"/>
      <c r="E39" s="103">
        <f>E40</f>
        <v>161</v>
      </c>
      <c r="F39" s="103">
        <f t="shared" ref="F39:P39" si="13">F40</f>
        <v>5</v>
      </c>
      <c r="G39" s="103">
        <f t="shared" si="13"/>
        <v>1</v>
      </c>
      <c r="H39" s="103">
        <f t="shared" si="13"/>
        <v>0</v>
      </c>
      <c r="I39" s="103">
        <f t="shared" si="13"/>
        <v>0</v>
      </c>
      <c r="J39" s="103">
        <f t="shared" si="13"/>
        <v>0</v>
      </c>
      <c r="K39" s="103">
        <f t="shared" si="13"/>
        <v>0</v>
      </c>
      <c r="L39" s="103">
        <f t="shared" si="13"/>
        <v>1</v>
      </c>
      <c r="M39" s="103">
        <f t="shared" si="13"/>
        <v>1</v>
      </c>
      <c r="N39" s="103">
        <f t="shared" si="13"/>
        <v>0</v>
      </c>
      <c r="O39" s="103">
        <f t="shared" si="13"/>
        <v>0</v>
      </c>
      <c r="P39" s="103">
        <f t="shared" si="13"/>
        <v>0</v>
      </c>
      <c r="AF39" s="104">
        <v>1</v>
      </c>
    </row>
    <row r="40" spans="2:32" s="104" customFormat="1" ht="45" customHeight="1" x14ac:dyDescent="0.2">
      <c r="B40" s="105" t="s">
        <v>39</v>
      </c>
      <c r="C40" s="84" t="s">
        <v>72</v>
      </c>
      <c r="D40" s="27" t="s">
        <v>73</v>
      </c>
      <c r="E40" s="106">
        <v>161</v>
      </c>
      <c r="F40" s="107">
        <v>5</v>
      </c>
      <c r="G40" s="108">
        <f>H40+I40+J40+K40+L40</f>
        <v>1</v>
      </c>
      <c r="H40" s="109">
        <v>0</v>
      </c>
      <c r="I40" s="109">
        <v>0</v>
      </c>
      <c r="J40" s="109">
        <v>0</v>
      </c>
      <c r="K40" s="109">
        <v>0</v>
      </c>
      <c r="L40" s="75">
        <f>SUM(M40:N40)</f>
        <v>1</v>
      </c>
      <c r="M40" s="109">
        <v>1</v>
      </c>
      <c r="N40" s="109">
        <v>0</v>
      </c>
      <c r="O40" s="76">
        <v>0</v>
      </c>
      <c r="P40" s="76">
        <v>0</v>
      </c>
      <c r="AF40" s="104">
        <v>1</v>
      </c>
    </row>
    <row r="41" spans="2:32" s="104" customFormat="1" ht="35.1" customHeight="1" x14ac:dyDescent="0.2">
      <c r="B41" s="56">
        <v>5</v>
      </c>
      <c r="C41" s="57" t="s">
        <v>74</v>
      </c>
      <c r="D41" s="58"/>
      <c r="E41" s="59">
        <f>E42+E46+E47</f>
        <v>4311.6050000000005</v>
      </c>
      <c r="F41" s="59">
        <f t="shared" ref="F41:P41" si="14">F42+F46+F47</f>
        <v>9713.6738100000002</v>
      </c>
      <c r="G41" s="59">
        <f t="shared" si="14"/>
        <v>2560.9412300000004</v>
      </c>
      <c r="H41" s="59">
        <f t="shared" si="14"/>
        <v>0</v>
      </c>
      <c r="I41" s="59">
        <f t="shared" si="14"/>
        <v>0</v>
      </c>
      <c r="J41" s="59">
        <f t="shared" si="14"/>
        <v>0</v>
      </c>
      <c r="K41" s="59">
        <f t="shared" si="14"/>
        <v>0</v>
      </c>
      <c r="L41" s="59">
        <f t="shared" si="14"/>
        <v>2560.9412300000004</v>
      </c>
      <c r="M41" s="59">
        <f t="shared" si="14"/>
        <v>2560.9412300000004</v>
      </c>
      <c r="N41" s="59">
        <f t="shared" si="14"/>
        <v>0</v>
      </c>
      <c r="O41" s="59">
        <f t="shared" si="14"/>
        <v>0</v>
      </c>
      <c r="P41" s="59">
        <f t="shared" si="14"/>
        <v>0</v>
      </c>
      <c r="AF41" s="104">
        <v>3368.2112299999999</v>
      </c>
    </row>
    <row r="42" spans="2:32" ht="20.100000000000001" customHeight="1" x14ac:dyDescent="0.2">
      <c r="B42" s="94" t="s">
        <v>28</v>
      </c>
      <c r="C42" s="61" t="s">
        <v>75</v>
      </c>
      <c r="D42" s="62"/>
      <c r="E42" s="63">
        <f>SUM(E43:E45)</f>
        <v>2191.7600000000002</v>
      </c>
      <c r="F42" s="63">
        <f t="shared" ref="F42:P42" si="15">SUM(F43:F45)</f>
        <v>2550.36</v>
      </c>
      <c r="G42" s="63">
        <f t="shared" si="15"/>
        <v>1741.5662300000001</v>
      </c>
      <c r="H42" s="63">
        <f t="shared" si="15"/>
        <v>0</v>
      </c>
      <c r="I42" s="63">
        <f t="shared" si="15"/>
        <v>0</v>
      </c>
      <c r="J42" s="63">
        <f t="shared" si="15"/>
        <v>0</v>
      </c>
      <c r="K42" s="63">
        <f t="shared" si="15"/>
        <v>0</v>
      </c>
      <c r="L42" s="63">
        <f t="shared" si="15"/>
        <v>1741.5662300000001</v>
      </c>
      <c r="M42" s="63">
        <f t="shared" si="15"/>
        <v>1741.5662300000001</v>
      </c>
      <c r="N42" s="63">
        <f t="shared" si="15"/>
        <v>0</v>
      </c>
      <c r="O42" s="63">
        <f t="shared" si="15"/>
        <v>0</v>
      </c>
      <c r="P42" s="63">
        <f t="shared" si="15"/>
        <v>0</v>
      </c>
      <c r="AF42" s="7">
        <v>1738.66623</v>
      </c>
    </row>
    <row r="43" spans="2:32" ht="28.5" x14ac:dyDescent="0.2">
      <c r="B43" s="90" t="s">
        <v>45</v>
      </c>
      <c r="C43" s="84" t="s">
        <v>76</v>
      </c>
      <c r="D43" s="27" t="s">
        <v>77</v>
      </c>
      <c r="E43" s="109">
        <v>2018.76</v>
      </c>
      <c r="F43" s="109">
        <v>2377.36</v>
      </c>
      <c r="G43" s="75">
        <f>SUM(H43:L43)</f>
        <v>1737.66623</v>
      </c>
      <c r="H43" s="109">
        <v>0</v>
      </c>
      <c r="I43" s="109">
        <v>0</v>
      </c>
      <c r="J43" s="109">
        <v>0</v>
      </c>
      <c r="K43" s="109">
        <v>0</v>
      </c>
      <c r="L43" s="75">
        <f>SUM(M43:N43)</f>
        <v>1737.66623</v>
      </c>
      <c r="M43" s="109">
        <f>1737666.23/1000</f>
        <v>1737.66623</v>
      </c>
      <c r="N43" s="109">
        <v>0</v>
      </c>
      <c r="O43" s="110">
        <v>0</v>
      </c>
      <c r="P43" s="110">
        <v>0</v>
      </c>
      <c r="R43" s="7" t="s">
        <v>78</v>
      </c>
      <c r="AF43" s="7">
        <v>1737.66623</v>
      </c>
    </row>
    <row r="44" spans="2:32" ht="28.5" customHeight="1" x14ac:dyDescent="0.2">
      <c r="B44" s="90" t="s">
        <v>50</v>
      </c>
      <c r="C44" s="84" t="s">
        <v>79</v>
      </c>
      <c r="D44" s="27" t="s">
        <v>80</v>
      </c>
      <c r="E44" s="111">
        <v>100</v>
      </c>
      <c r="F44" s="111">
        <v>100</v>
      </c>
      <c r="G44" s="75">
        <f>SUM(H44:L44)</f>
        <v>2.9</v>
      </c>
      <c r="H44" s="109">
        <v>0</v>
      </c>
      <c r="I44" s="109">
        <v>0</v>
      </c>
      <c r="J44" s="109">
        <v>0</v>
      </c>
      <c r="K44" s="109">
        <v>0</v>
      </c>
      <c r="L44" s="75">
        <f>SUM(M44:N44)</f>
        <v>2.9</v>
      </c>
      <c r="M44" s="109">
        <v>2.9</v>
      </c>
      <c r="N44" s="109">
        <v>0</v>
      </c>
      <c r="O44" s="110">
        <v>0</v>
      </c>
      <c r="P44" s="110">
        <v>0</v>
      </c>
      <c r="R44" s="112" t="s">
        <v>81</v>
      </c>
    </row>
    <row r="45" spans="2:32" ht="18" customHeight="1" x14ac:dyDescent="0.2">
      <c r="B45" s="90" t="s">
        <v>54</v>
      </c>
      <c r="C45" s="113" t="s">
        <v>82</v>
      </c>
      <c r="D45" s="27" t="s">
        <v>80</v>
      </c>
      <c r="E45" s="114">
        <v>73</v>
      </c>
      <c r="F45" s="114">
        <v>73</v>
      </c>
      <c r="G45" s="75">
        <f>SUM(H45:L45)</f>
        <v>1</v>
      </c>
      <c r="H45" s="75">
        <v>0</v>
      </c>
      <c r="I45" s="75">
        <v>0</v>
      </c>
      <c r="J45" s="75">
        <v>0</v>
      </c>
      <c r="K45" s="75">
        <v>0</v>
      </c>
      <c r="L45" s="75">
        <f>SUM(M45:N45)</f>
        <v>1</v>
      </c>
      <c r="M45" s="75">
        <v>1</v>
      </c>
      <c r="N45" s="75">
        <v>0</v>
      </c>
      <c r="O45" s="75">
        <v>0</v>
      </c>
      <c r="P45" s="75">
        <v>0</v>
      </c>
      <c r="AF45" s="7">
        <v>1</v>
      </c>
    </row>
    <row r="46" spans="2:32" ht="20.100000000000001" customHeight="1" x14ac:dyDescent="0.2">
      <c r="B46" s="115" t="s">
        <v>30</v>
      </c>
      <c r="C46" s="65" t="s">
        <v>71</v>
      </c>
      <c r="D46" s="66"/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AF46" s="7">
        <v>0</v>
      </c>
    </row>
    <row r="47" spans="2:32" ht="20.100000000000001" customHeight="1" x14ac:dyDescent="0.2">
      <c r="B47" s="89" t="s">
        <v>32</v>
      </c>
      <c r="C47" s="69" t="s">
        <v>38</v>
      </c>
      <c r="D47" s="70"/>
      <c r="E47" s="71">
        <f t="shared" ref="E47:P47" si="16">SUM(E48:E82)</f>
        <v>2119.8450000000003</v>
      </c>
      <c r="F47" s="71">
        <f t="shared" si="16"/>
        <v>7163.3138100000006</v>
      </c>
      <c r="G47" s="71">
        <f t="shared" si="16"/>
        <v>819.375</v>
      </c>
      <c r="H47" s="71">
        <f t="shared" si="16"/>
        <v>0</v>
      </c>
      <c r="I47" s="71">
        <f t="shared" si="16"/>
        <v>0</v>
      </c>
      <c r="J47" s="71">
        <f t="shared" si="16"/>
        <v>0</v>
      </c>
      <c r="K47" s="71">
        <f t="shared" si="16"/>
        <v>0</v>
      </c>
      <c r="L47" s="71">
        <f t="shared" si="16"/>
        <v>819.375</v>
      </c>
      <c r="M47" s="71">
        <f t="shared" si="16"/>
        <v>819.375</v>
      </c>
      <c r="N47" s="71">
        <f t="shared" si="16"/>
        <v>0</v>
      </c>
      <c r="O47" s="71">
        <f t="shared" si="16"/>
        <v>0</v>
      </c>
      <c r="P47" s="71">
        <f t="shared" si="16"/>
        <v>0</v>
      </c>
      <c r="AF47" s="7">
        <v>1629.5450000000001</v>
      </c>
    </row>
    <row r="48" spans="2:32" s="64" customFormat="1" ht="45.75" customHeight="1" x14ac:dyDescent="0.25">
      <c r="B48" s="105" t="s">
        <v>39</v>
      </c>
      <c r="C48" s="73" t="s">
        <v>83</v>
      </c>
      <c r="D48" s="116" t="s">
        <v>80</v>
      </c>
      <c r="E48" s="117">
        <v>45</v>
      </c>
      <c r="F48" s="117">
        <v>45</v>
      </c>
      <c r="G48" s="75">
        <f t="shared" ref="G48:G54" si="17">SUM(H48:L48)</f>
        <v>1</v>
      </c>
      <c r="H48" s="76">
        <v>0</v>
      </c>
      <c r="I48" s="76">
        <v>0</v>
      </c>
      <c r="J48" s="76">
        <v>0</v>
      </c>
      <c r="K48" s="76">
        <v>0</v>
      </c>
      <c r="L48" s="75">
        <f t="shared" ref="L48:L82" si="18">SUM(M48:N48)</f>
        <v>1</v>
      </c>
      <c r="M48" s="76">
        <v>1</v>
      </c>
      <c r="N48" s="76">
        <v>0</v>
      </c>
      <c r="O48" s="118">
        <v>0</v>
      </c>
      <c r="P48" s="118">
        <v>0</v>
      </c>
      <c r="S48" s="20"/>
      <c r="AF48" s="64">
        <v>1</v>
      </c>
    </row>
    <row r="49" spans="2:32" s="64" customFormat="1" ht="31.5" customHeight="1" x14ac:dyDescent="0.25">
      <c r="B49" s="105" t="s">
        <v>42</v>
      </c>
      <c r="C49" s="73" t="s">
        <v>84</v>
      </c>
      <c r="D49" s="116" t="s">
        <v>80</v>
      </c>
      <c r="E49" s="117">
        <v>150</v>
      </c>
      <c r="F49" s="117">
        <v>230</v>
      </c>
      <c r="G49" s="75">
        <f t="shared" si="17"/>
        <v>1</v>
      </c>
      <c r="H49" s="76">
        <v>0</v>
      </c>
      <c r="I49" s="76">
        <v>0</v>
      </c>
      <c r="J49" s="76">
        <v>0</v>
      </c>
      <c r="K49" s="76">
        <v>0</v>
      </c>
      <c r="L49" s="75">
        <f t="shared" si="18"/>
        <v>1</v>
      </c>
      <c r="M49" s="76">
        <v>1</v>
      </c>
      <c r="N49" s="76">
        <v>0</v>
      </c>
      <c r="O49" s="118">
        <v>0</v>
      </c>
      <c r="P49" s="118">
        <v>0</v>
      </c>
      <c r="S49" s="20"/>
      <c r="AF49" s="64">
        <v>1</v>
      </c>
    </row>
    <row r="50" spans="2:32" s="64" customFormat="1" ht="42.75" x14ac:dyDescent="0.25">
      <c r="B50" s="105" t="s">
        <v>85</v>
      </c>
      <c r="C50" s="73" t="s">
        <v>86</v>
      </c>
      <c r="D50" s="116" t="s">
        <v>80</v>
      </c>
      <c r="E50" s="76">
        <v>150</v>
      </c>
      <c r="F50" s="76">
        <f>40+215</f>
        <v>255</v>
      </c>
      <c r="G50" s="75">
        <f>SUM(H50:L50)</f>
        <v>37</v>
      </c>
      <c r="H50" s="76">
        <v>0</v>
      </c>
      <c r="I50" s="76">
        <v>0</v>
      </c>
      <c r="J50" s="76">
        <v>0</v>
      </c>
      <c r="K50" s="76">
        <v>0</v>
      </c>
      <c r="L50" s="75">
        <f t="shared" si="18"/>
        <v>37</v>
      </c>
      <c r="M50" s="76">
        <v>37</v>
      </c>
      <c r="N50" s="76">
        <v>0</v>
      </c>
      <c r="O50" s="118">
        <v>0</v>
      </c>
      <c r="P50" s="118">
        <v>0</v>
      </c>
      <c r="R50" s="7" t="s">
        <v>87</v>
      </c>
      <c r="S50" s="20"/>
      <c r="AF50" s="64">
        <v>37</v>
      </c>
    </row>
    <row r="51" spans="2:32" s="64" customFormat="1" ht="21" customHeight="1" x14ac:dyDescent="0.25">
      <c r="B51" s="105" t="s">
        <v>88</v>
      </c>
      <c r="C51" s="113" t="s">
        <v>89</v>
      </c>
      <c r="D51" s="119" t="s">
        <v>80</v>
      </c>
      <c r="E51" s="76">
        <v>138</v>
      </c>
      <c r="F51" s="76">
        <v>158</v>
      </c>
      <c r="G51" s="75">
        <f t="shared" si="17"/>
        <v>1.28</v>
      </c>
      <c r="H51" s="76">
        <v>0</v>
      </c>
      <c r="I51" s="76">
        <v>0</v>
      </c>
      <c r="J51" s="120">
        <v>0</v>
      </c>
      <c r="K51" s="120">
        <v>0</v>
      </c>
      <c r="L51" s="75">
        <f t="shared" si="18"/>
        <v>1.28</v>
      </c>
      <c r="M51" s="76">
        <v>1.28</v>
      </c>
      <c r="N51" s="120">
        <v>0</v>
      </c>
      <c r="O51" s="121">
        <v>0</v>
      </c>
      <c r="P51" s="121">
        <v>0</v>
      </c>
      <c r="S51" s="20"/>
      <c r="AF51" s="64">
        <v>158</v>
      </c>
    </row>
    <row r="52" spans="2:32" s="64" customFormat="1" ht="47.25" customHeight="1" x14ac:dyDescent="0.25">
      <c r="B52" s="105" t="s">
        <v>90</v>
      </c>
      <c r="C52" s="122" t="s">
        <v>91</v>
      </c>
      <c r="D52" s="116" t="s">
        <v>80</v>
      </c>
      <c r="E52" s="76">
        <v>133</v>
      </c>
      <c r="F52" s="76">
        <f>(3445724.83+474289.32)/1000</f>
        <v>3920.01415</v>
      </c>
      <c r="G52" s="75">
        <f t="shared" si="17"/>
        <v>1</v>
      </c>
      <c r="H52" s="76">
        <v>0</v>
      </c>
      <c r="I52" s="76">
        <v>0</v>
      </c>
      <c r="J52" s="76">
        <v>0</v>
      </c>
      <c r="K52" s="76">
        <v>0</v>
      </c>
      <c r="L52" s="75">
        <f t="shared" si="18"/>
        <v>1</v>
      </c>
      <c r="M52" s="76">
        <v>1</v>
      </c>
      <c r="N52" s="76">
        <v>0</v>
      </c>
      <c r="O52" s="118">
        <v>0</v>
      </c>
      <c r="P52" s="118">
        <v>0</v>
      </c>
      <c r="R52" s="7" t="s">
        <v>92</v>
      </c>
      <c r="S52" s="20"/>
      <c r="AF52" s="64">
        <v>1</v>
      </c>
    </row>
    <row r="53" spans="2:32" s="64" customFormat="1" ht="78.75" customHeight="1" x14ac:dyDescent="0.25">
      <c r="B53" s="105" t="s">
        <v>93</v>
      </c>
      <c r="C53" s="122" t="s">
        <v>94</v>
      </c>
      <c r="D53" s="116" t="s">
        <v>80</v>
      </c>
      <c r="E53" s="117">
        <v>100</v>
      </c>
      <c r="F53" s="117">
        <f>E53</f>
        <v>100</v>
      </c>
      <c r="G53" s="75">
        <f>SUM(H53:L53)</f>
        <v>1</v>
      </c>
      <c r="H53" s="76">
        <v>0</v>
      </c>
      <c r="I53" s="76">
        <v>0</v>
      </c>
      <c r="J53" s="76">
        <v>0</v>
      </c>
      <c r="K53" s="76">
        <v>0</v>
      </c>
      <c r="L53" s="75">
        <f t="shared" si="18"/>
        <v>1</v>
      </c>
      <c r="M53" s="76">
        <v>1</v>
      </c>
      <c r="N53" s="76">
        <v>0</v>
      </c>
      <c r="O53" s="76">
        <v>0</v>
      </c>
      <c r="P53" s="76">
        <v>0</v>
      </c>
      <c r="Q53" s="7" t="s">
        <v>95</v>
      </c>
      <c r="R53" s="7" t="s">
        <v>96</v>
      </c>
      <c r="S53" s="20"/>
      <c r="AF53" s="64">
        <v>88.7</v>
      </c>
    </row>
    <row r="54" spans="2:32" s="64" customFormat="1" ht="71.25" x14ac:dyDescent="0.25">
      <c r="B54" s="105" t="s">
        <v>97</v>
      </c>
      <c r="C54" s="122" t="s">
        <v>98</v>
      </c>
      <c r="D54" s="116" t="s">
        <v>80</v>
      </c>
      <c r="E54" s="117">
        <v>71</v>
      </c>
      <c r="F54" s="117">
        <v>71</v>
      </c>
      <c r="G54" s="76">
        <f t="shared" si="17"/>
        <v>1</v>
      </c>
      <c r="H54" s="76">
        <v>0</v>
      </c>
      <c r="I54" s="76">
        <v>0</v>
      </c>
      <c r="J54" s="76">
        <v>0</v>
      </c>
      <c r="K54" s="76">
        <v>0</v>
      </c>
      <c r="L54" s="75">
        <f t="shared" si="18"/>
        <v>1</v>
      </c>
      <c r="M54" s="76">
        <v>1</v>
      </c>
      <c r="N54" s="76">
        <v>0</v>
      </c>
      <c r="O54" s="76">
        <v>0</v>
      </c>
      <c r="P54" s="76">
        <v>0</v>
      </c>
      <c r="Q54" s="7"/>
      <c r="S54" s="20"/>
      <c r="AF54" s="64">
        <v>1</v>
      </c>
    </row>
    <row r="55" spans="2:32" s="64" customFormat="1" ht="44.25" customHeight="1" x14ac:dyDescent="0.25">
      <c r="B55" s="105" t="s">
        <v>99</v>
      </c>
      <c r="C55" s="122" t="s">
        <v>100</v>
      </c>
      <c r="D55" s="116" t="s">
        <v>80</v>
      </c>
      <c r="E55" s="117">
        <v>53</v>
      </c>
      <c r="F55" s="117">
        <v>5</v>
      </c>
      <c r="G55" s="76">
        <f t="shared" ref="G55:G81" si="19">SUM(H55:L55)</f>
        <v>1</v>
      </c>
      <c r="H55" s="76">
        <v>0</v>
      </c>
      <c r="I55" s="76">
        <v>0</v>
      </c>
      <c r="J55" s="76">
        <v>0</v>
      </c>
      <c r="K55" s="76">
        <v>0</v>
      </c>
      <c r="L55" s="75">
        <f t="shared" si="18"/>
        <v>1</v>
      </c>
      <c r="M55" s="76">
        <v>1</v>
      </c>
      <c r="N55" s="76">
        <v>0</v>
      </c>
      <c r="O55" s="76">
        <v>0</v>
      </c>
      <c r="P55" s="76">
        <v>0</v>
      </c>
      <c r="S55" s="20"/>
      <c r="AF55" s="64">
        <v>1</v>
      </c>
    </row>
    <row r="56" spans="2:32" s="64" customFormat="1" ht="45.75" customHeight="1" x14ac:dyDescent="0.25">
      <c r="B56" s="105" t="s">
        <v>101</v>
      </c>
      <c r="C56" s="122" t="s">
        <v>102</v>
      </c>
      <c r="D56" s="116" t="s">
        <v>80</v>
      </c>
      <c r="E56" s="76">
        <v>55</v>
      </c>
      <c r="F56" s="76">
        <f>1136776.78/1000</f>
        <v>1136.7767799999999</v>
      </c>
      <c r="G56" s="76">
        <f t="shared" si="19"/>
        <v>1</v>
      </c>
      <c r="H56" s="76">
        <v>0</v>
      </c>
      <c r="I56" s="76">
        <v>0</v>
      </c>
      <c r="J56" s="76">
        <v>0</v>
      </c>
      <c r="K56" s="76">
        <v>0</v>
      </c>
      <c r="L56" s="75">
        <f t="shared" si="18"/>
        <v>1</v>
      </c>
      <c r="M56" s="76">
        <v>1</v>
      </c>
      <c r="N56" s="76">
        <v>0</v>
      </c>
      <c r="O56" s="76">
        <v>0</v>
      </c>
      <c r="P56" s="76">
        <v>0</v>
      </c>
      <c r="Q56" s="7" t="s">
        <v>103</v>
      </c>
      <c r="R56" s="7" t="s">
        <v>104</v>
      </c>
      <c r="S56" s="20"/>
      <c r="AF56" s="64">
        <v>1</v>
      </c>
    </row>
    <row r="57" spans="2:32" s="64" customFormat="1" ht="42.75" x14ac:dyDescent="0.25">
      <c r="B57" s="105" t="s">
        <v>105</v>
      </c>
      <c r="C57" s="122" t="s">
        <v>106</v>
      </c>
      <c r="D57" s="116" t="s">
        <v>80</v>
      </c>
      <c r="E57" s="76">
        <v>170</v>
      </c>
      <c r="F57" s="76">
        <f>E57</f>
        <v>170</v>
      </c>
      <c r="G57" s="76">
        <f t="shared" si="19"/>
        <v>21.25</v>
      </c>
      <c r="H57" s="76">
        <v>0</v>
      </c>
      <c r="I57" s="76">
        <v>0</v>
      </c>
      <c r="J57" s="76">
        <v>0</v>
      </c>
      <c r="K57" s="76">
        <v>0</v>
      </c>
      <c r="L57" s="75">
        <f t="shared" si="18"/>
        <v>21.25</v>
      </c>
      <c r="M57" s="123">
        <f>170-148.75</f>
        <v>21.25</v>
      </c>
      <c r="N57" s="76">
        <v>0</v>
      </c>
      <c r="O57" s="76">
        <v>0</v>
      </c>
      <c r="P57" s="76">
        <v>0</v>
      </c>
      <c r="Q57" s="7" t="s">
        <v>107</v>
      </c>
      <c r="R57" s="7" t="s">
        <v>108</v>
      </c>
      <c r="S57" s="20"/>
      <c r="AF57" s="64">
        <v>566</v>
      </c>
    </row>
    <row r="58" spans="2:32" s="64" customFormat="1" ht="45.75" customHeight="1" x14ac:dyDescent="0.25">
      <c r="B58" s="105" t="s">
        <v>109</v>
      </c>
      <c r="C58" s="122" t="s">
        <v>110</v>
      </c>
      <c r="D58" s="116" t="s">
        <v>80</v>
      </c>
      <c r="E58" s="117">
        <v>55</v>
      </c>
      <c r="F58" s="117">
        <v>55</v>
      </c>
      <c r="G58" s="76">
        <f t="shared" si="19"/>
        <v>110.5</v>
      </c>
      <c r="H58" s="76">
        <v>0</v>
      </c>
      <c r="I58" s="76">
        <v>0</v>
      </c>
      <c r="J58" s="76">
        <v>0</v>
      </c>
      <c r="K58" s="76">
        <v>0</v>
      </c>
      <c r="L58" s="75">
        <f t="shared" si="18"/>
        <v>110.5</v>
      </c>
      <c r="M58" s="76">
        <v>110.5</v>
      </c>
      <c r="N58" s="76">
        <v>0</v>
      </c>
      <c r="O58" s="76">
        <v>0</v>
      </c>
      <c r="P58" s="76">
        <v>0</v>
      </c>
      <c r="S58" s="20"/>
      <c r="AF58" s="64">
        <v>1</v>
      </c>
    </row>
    <row r="59" spans="2:32" s="16" customFormat="1" ht="29.25" customHeight="1" x14ac:dyDescent="0.2">
      <c r="B59" s="105" t="s">
        <v>111</v>
      </c>
      <c r="C59" s="124" t="s">
        <v>112</v>
      </c>
      <c r="D59" s="116" t="s">
        <v>80</v>
      </c>
      <c r="E59" s="125">
        <v>1</v>
      </c>
      <c r="F59" s="125">
        <v>1</v>
      </c>
      <c r="G59" s="76">
        <f t="shared" si="19"/>
        <v>1</v>
      </c>
      <c r="H59" s="76">
        <v>0</v>
      </c>
      <c r="I59" s="76">
        <v>0</v>
      </c>
      <c r="J59" s="76">
        <v>0</v>
      </c>
      <c r="K59" s="76">
        <v>0</v>
      </c>
      <c r="L59" s="75">
        <f t="shared" si="18"/>
        <v>1</v>
      </c>
      <c r="M59" s="126">
        <v>1</v>
      </c>
      <c r="N59" s="76">
        <v>0</v>
      </c>
      <c r="O59" s="76">
        <v>0</v>
      </c>
      <c r="P59" s="76">
        <v>0</v>
      </c>
      <c r="S59" s="127"/>
      <c r="AF59" s="16">
        <v>1</v>
      </c>
    </row>
    <row r="60" spans="2:32" s="16" customFormat="1" ht="31.5" customHeight="1" x14ac:dyDescent="0.2">
      <c r="B60" s="105" t="s">
        <v>113</v>
      </c>
      <c r="C60" s="124" t="s">
        <v>114</v>
      </c>
      <c r="D60" s="116" t="s">
        <v>115</v>
      </c>
      <c r="E60" s="125">
        <v>1</v>
      </c>
      <c r="F60" s="125">
        <v>1</v>
      </c>
      <c r="G60" s="76">
        <f t="shared" si="19"/>
        <v>1</v>
      </c>
      <c r="H60" s="76">
        <v>0</v>
      </c>
      <c r="I60" s="76">
        <v>0</v>
      </c>
      <c r="J60" s="76">
        <v>0</v>
      </c>
      <c r="K60" s="76">
        <v>0</v>
      </c>
      <c r="L60" s="75">
        <f t="shared" si="18"/>
        <v>1</v>
      </c>
      <c r="M60" s="126">
        <v>1</v>
      </c>
      <c r="N60" s="76">
        <v>0</v>
      </c>
      <c r="O60" s="76">
        <v>0</v>
      </c>
      <c r="P60" s="76">
        <v>0</v>
      </c>
      <c r="S60" s="127"/>
      <c r="AF60" s="16">
        <v>1</v>
      </c>
    </row>
    <row r="61" spans="2:32" s="16" customFormat="1" ht="17.25" customHeight="1" x14ac:dyDescent="0.2">
      <c r="B61" s="105" t="s">
        <v>116</v>
      </c>
      <c r="C61" s="124" t="s">
        <v>117</v>
      </c>
      <c r="D61" s="116" t="s">
        <v>80</v>
      </c>
      <c r="E61" s="128">
        <v>5</v>
      </c>
      <c r="F61" s="128">
        <f>E61</f>
        <v>5</v>
      </c>
      <c r="G61" s="76">
        <f t="shared" si="19"/>
        <v>5</v>
      </c>
      <c r="H61" s="76">
        <v>0</v>
      </c>
      <c r="I61" s="76">
        <v>0</v>
      </c>
      <c r="J61" s="76">
        <v>0</v>
      </c>
      <c r="K61" s="76">
        <v>0</v>
      </c>
      <c r="L61" s="75">
        <f t="shared" si="18"/>
        <v>5</v>
      </c>
      <c r="M61" s="126">
        <f>E61</f>
        <v>5</v>
      </c>
      <c r="N61" s="76">
        <v>0</v>
      </c>
      <c r="O61" s="76">
        <v>0</v>
      </c>
      <c r="P61" s="76">
        <v>0</v>
      </c>
      <c r="S61" s="127"/>
      <c r="AF61" s="16">
        <v>5</v>
      </c>
    </row>
    <row r="62" spans="2:32" s="16" customFormat="1" ht="20.25" customHeight="1" x14ac:dyDescent="0.2">
      <c r="B62" s="105" t="s">
        <v>118</v>
      </c>
      <c r="C62" s="124" t="s">
        <v>119</v>
      </c>
      <c r="D62" s="116" t="s">
        <v>80</v>
      </c>
      <c r="E62" s="125">
        <v>50</v>
      </c>
      <c r="F62" s="125">
        <f>E62</f>
        <v>50</v>
      </c>
      <c r="G62" s="123">
        <f t="shared" si="19"/>
        <v>1</v>
      </c>
      <c r="H62" s="123">
        <v>0</v>
      </c>
      <c r="I62" s="123">
        <v>0</v>
      </c>
      <c r="J62" s="123">
        <v>0</v>
      </c>
      <c r="K62" s="123">
        <v>0</v>
      </c>
      <c r="L62" s="129">
        <f t="shared" si="18"/>
        <v>1</v>
      </c>
      <c r="M62" s="130">
        <v>1</v>
      </c>
      <c r="N62" s="123">
        <v>0</v>
      </c>
      <c r="O62" s="123">
        <v>0</v>
      </c>
      <c r="P62" s="123">
        <v>0</v>
      </c>
      <c r="S62" s="127"/>
      <c r="AF62" s="16">
        <v>5</v>
      </c>
    </row>
    <row r="63" spans="2:32" s="16" customFormat="1" ht="18" customHeight="1" x14ac:dyDescent="0.2">
      <c r="B63" s="105" t="s">
        <v>120</v>
      </c>
      <c r="C63" s="131" t="s">
        <v>121</v>
      </c>
      <c r="D63" s="116" t="s">
        <v>80</v>
      </c>
      <c r="E63" s="125">
        <f>M63</f>
        <v>1</v>
      </c>
      <c r="F63" s="125">
        <f>E63</f>
        <v>1</v>
      </c>
      <c r="G63" s="123">
        <f>SUM(H63:L63)</f>
        <v>1</v>
      </c>
      <c r="H63" s="123">
        <v>0</v>
      </c>
      <c r="I63" s="123">
        <v>0</v>
      </c>
      <c r="J63" s="123">
        <v>0</v>
      </c>
      <c r="K63" s="123">
        <v>0</v>
      </c>
      <c r="L63" s="129">
        <f>SUM(M63:N63)</f>
        <v>1</v>
      </c>
      <c r="M63" s="130">
        <v>1</v>
      </c>
      <c r="N63" s="123">
        <v>0</v>
      </c>
      <c r="O63" s="123">
        <v>0</v>
      </c>
      <c r="P63" s="123">
        <v>0</v>
      </c>
      <c r="S63" s="127"/>
    </row>
    <row r="64" spans="2:32" s="16" customFormat="1" ht="18" customHeight="1" x14ac:dyDescent="0.2">
      <c r="B64" s="105" t="s">
        <v>122</v>
      </c>
      <c r="C64" s="131" t="s">
        <v>123</v>
      </c>
      <c r="D64" s="116" t="s">
        <v>80</v>
      </c>
      <c r="E64" s="125">
        <f>M64</f>
        <v>1</v>
      </c>
      <c r="F64" s="125">
        <f>E64</f>
        <v>1</v>
      </c>
      <c r="G64" s="123">
        <f>SUM(H64:L64)</f>
        <v>1</v>
      </c>
      <c r="H64" s="123">
        <v>0</v>
      </c>
      <c r="I64" s="123">
        <v>0</v>
      </c>
      <c r="J64" s="123">
        <v>0</v>
      </c>
      <c r="K64" s="123">
        <v>0</v>
      </c>
      <c r="L64" s="129">
        <f>SUM(M64:N64)</f>
        <v>1</v>
      </c>
      <c r="M64" s="130">
        <v>1</v>
      </c>
      <c r="N64" s="123">
        <v>0</v>
      </c>
      <c r="O64" s="123">
        <v>0</v>
      </c>
      <c r="P64" s="123">
        <v>0</v>
      </c>
      <c r="S64" s="127"/>
    </row>
    <row r="65" spans="2:32" s="16" customFormat="1" ht="28.5" x14ac:dyDescent="0.2">
      <c r="B65" s="105" t="s">
        <v>124</v>
      </c>
      <c r="C65" s="84" t="s">
        <v>125</v>
      </c>
      <c r="D65" s="116" t="s">
        <v>80</v>
      </c>
      <c r="E65" s="125">
        <v>1</v>
      </c>
      <c r="F65" s="125">
        <v>1</v>
      </c>
      <c r="G65" s="76">
        <f t="shared" si="19"/>
        <v>1</v>
      </c>
      <c r="H65" s="76">
        <v>0</v>
      </c>
      <c r="I65" s="76">
        <v>0</v>
      </c>
      <c r="J65" s="76">
        <v>0</v>
      </c>
      <c r="K65" s="76">
        <v>0</v>
      </c>
      <c r="L65" s="75">
        <f t="shared" si="18"/>
        <v>1</v>
      </c>
      <c r="M65" s="126">
        <v>1</v>
      </c>
      <c r="N65" s="76">
        <v>0</v>
      </c>
      <c r="O65" s="76">
        <v>0</v>
      </c>
      <c r="P65" s="76">
        <v>0</v>
      </c>
      <c r="S65" s="127"/>
      <c r="AF65" s="16">
        <v>1</v>
      </c>
    </row>
    <row r="66" spans="2:32" s="16" customFormat="1" ht="31.5" customHeight="1" x14ac:dyDescent="0.2">
      <c r="B66" s="105" t="s">
        <v>126</v>
      </c>
      <c r="C66" s="84" t="s">
        <v>127</v>
      </c>
      <c r="D66" s="116" t="s">
        <v>80</v>
      </c>
      <c r="E66" s="125">
        <v>1</v>
      </c>
      <c r="F66" s="125">
        <v>1</v>
      </c>
      <c r="G66" s="76">
        <f t="shared" si="19"/>
        <v>1</v>
      </c>
      <c r="H66" s="76">
        <v>0</v>
      </c>
      <c r="I66" s="76">
        <v>0</v>
      </c>
      <c r="J66" s="76">
        <v>0</v>
      </c>
      <c r="K66" s="76">
        <v>0</v>
      </c>
      <c r="L66" s="75">
        <f t="shared" si="18"/>
        <v>1</v>
      </c>
      <c r="M66" s="126">
        <v>1</v>
      </c>
      <c r="N66" s="76">
        <v>0</v>
      </c>
      <c r="O66" s="76">
        <v>0</v>
      </c>
      <c r="P66" s="76">
        <v>0</v>
      </c>
      <c r="S66" s="127"/>
      <c r="AF66" s="16">
        <v>1</v>
      </c>
    </row>
    <row r="67" spans="2:32" s="16" customFormat="1" ht="42.75" x14ac:dyDescent="0.2">
      <c r="B67" s="105" t="s">
        <v>128</v>
      </c>
      <c r="C67" s="132" t="s">
        <v>129</v>
      </c>
      <c r="D67" s="116" t="s">
        <v>80</v>
      </c>
      <c r="E67" s="125">
        <v>1</v>
      </c>
      <c r="F67" s="125">
        <v>1</v>
      </c>
      <c r="G67" s="76">
        <f t="shared" si="19"/>
        <v>1</v>
      </c>
      <c r="H67" s="76">
        <v>0</v>
      </c>
      <c r="I67" s="76">
        <v>0</v>
      </c>
      <c r="J67" s="76">
        <v>0</v>
      </c>
      <c r="K67" s="76">
        <v>0</v>
      </c>
      <c r="L67" s="75">
        <f t="shared" si="18"/>
        <v>1</v>
      </c>
      <c r="M67" s="126">
        <v>1</v>
      </c>
      <c r="N67" s="76">
        <v>0</v>
      </c>
      <c r="O67" s="76">
        <v>0</v>
      </c>
      <c r="P67" s="76">
        <v>0</v>
      </c>
      <c r="S67" s="127"/>
      <c r="AF67" s="16">
        <v>1</v>
      </c>
    </row>
    <row r="68" spans="2:32" s="16" customFormat="1" ht="42.75" x14ac:dyDescent="0.2">
      <c r="B68" s="105" t="s">
        <v>130</v>
      </c>
      <c r="C68" s="132" t="s">
        <v>131</v>
      </c>
      <c r="D68" s="116" t="s">
        <v>80</v>
      </c>
      <c r="E68" s="125">
        <v>1</v>
      </c>
      <c r="F68" s="125">
        <v>1</v>
      </c>
      <c r="G68" s="76">
        <f t="shared" si="19"/>
        <v>1</v>
      </c>
      <c r="H68" s="76">
        <v>0</v>
      </c>
      <c r="I68" s="76">
        <v>0</v>
      </c>
      <c r="J68" s="76">
        <v>0</v>
      </c>
      <c r="K68" s="76">
        <v>0</v>
      </c>
      <c r="L68" s="75">
        <f t="shared" si="18"/>
        <v>1</v>
      </c>
      <c r="M68" s="126">
        <v>1</v>
      </c>
      <c r="N68" s="76">
        <v>0</v>
      </c>
      <c r="O68" s="76">
        <v>0</v>
      </c>
      <c r="P68" s="76">
        <v>0</v>
      </c>
      <c r="S68" s="127"/>
      <c r="AF68" s="16">
        <v>1</v>
      </c>
    </row>
    <row r="69" spans="2:32" s="16" customFormat="1" ht="57" x14ac:dyDescent="0.2">
      <c r="B69" s="105" t="s">
        <v>132</v>
      </c>
      <c r="C69" s="132" t="s">
        <v>133</v>
      </c>
      <c r="D69" s="116" t="s">
        <v>80</v>
      </c>
      <c r="E69" s="125">
        <v>1</v>
      </c>
      <c r="F69" s="125">
        <v>1</v>
      </c>
      <c r="G69" s="76">
        <f t="shared" si="19"/>
        <v>1</v>
      </c>
      <c r="H69" s="76">
        <v>0</v>
      </c>
      <c r="I69" s="76">
        <v>0</v>
      </c>
      <c r="J69" s="76">
        <v>0</v>
      </c>
      <c r="K69" s="76">
        <v>0</v>
      </c>
      <c r="L69" s="75">
        <f t="shared" si="18"/>
        <v>1</v>
      </c>
      <c r="M69" s="126">
        <v>1</v>
      </c>
      <c r="N69" s="76">
        <v>0</v>
      </c>
      <c r="O69" s="76">
        <v>0</v>
      </c>
      <c r="P69" s="76">
        <v>0</v>
      </c>
      <c r="S69" s="127"/>
      <c r="AF69" s="16">
        <v>1</v>
      </c>
    </row>
    <row r="70" spans="2:32" s="16" customFormat="1" ht="28.5" x14ac:dyDescent="0.2">
      <c r="B70" s="105" t="s">
        <v>134</v>
      </c>
      <c r="C70" s="132" t="s">
        <v>135</v>
      </c>
      <c r="D70" s="116" t="s">
        <v>80</v>
      </c>
      <c r="E70" s="125">
        <v>1</v>
      </c>
      <c r="F70" s="125">
        <v>1</v>
      </c>
      <c r="G70" s="76">
        <f t="shared" si="19"/>
        <v>1</v>
      </c>
      <c r="H70" s="76">
        <v>0</v>
      </c>
      <c r="I70" s="76">
        <v>0</v>
      </c>
      <c r="J70" s="76">
        <v>0</v>
      </c>
      <c r="K70" s="76">
        <v>0</v>
      </c>
      <c r="L70" s="75">
        <f t="shared" si="18"/>
        <v>1</v>
      </c>
      <c r="M70" s="126">
        <v>1</v>
      </c>
      <c r="N70" s="76">
        <v>0</v>
      </c>
      <c r="O70" s="76">
        <v>0</v>
      </c>
      <c r="P70" s="76">
        <v>0</v>
      </c>
      <c r="S70" s="127"/>
      <c r="AF70" s="16">
        <v>1</v>
      </c>
    </row>
    <row r="71" spans="2:32" s="16" customFormat="1" ht="28.5" x14ac:dyDescent="0.2">
      <c r="B71" s="105" t="s">
        <v>136</v>
      </c>
      <c r="C71" s="124" t="s">
        <v>137</v>
      </c>
      <c r="D71" s="116" t="s">
        <v>80</v>
      </c>
      <c r="E71" s="125">
        <v>1</v>
      </c>
      <c r="F71" s="125">
        <v>1</v>
      </c>
      <c r="G71" s="76">
        <f t="shared" si="19"/>
        <v>1</v>
      </c>
      <c r="H71" s="76">
        <v>0</v>
      </c>
      <c r="I71" s="76">
        <v>0</v>
      </c>
      <c r="J71" s="76">
        <v>0</v>
      </c>
      <c r="K71" s="76">
        <v>0</v>
      </c>
      <c r="L71" s="75">
        <f t="shared" si="18"/>
        <v>1</v>
      </c>
      <c r="M71" s="126">
        <v>1</v>
      </c>
      <c r="N71" s="76">
        <v>0</v>
      </c>
      <c r="O71" s="76">
        <v>0</v>
      </c>
      <c r="P71" s="76">
        <v>0</v>
      </c>
      <c r="S71" s="127"/>
      <c r="AF71" s="16">
        <v>1</v>
      </c>
    </row>
    <row r="72" spans="2:32" s="16" customFormat="1" ht="32.25" customHeight="1" x14ac:dyDescent="0.2">
      <c r="B72" s="105" t="s">
        <v>138</v>
      </c>
      <c r="C72" s="124" t="s">
        <v>139</v>
      </c>
      <c r="D72" s="116" t="s">
        <v>80</v>
      </c>
      <c r="E72" s="125">
        <f>G72</f>
        <v>149.345</v>
      </c>
      <c r="F72" s="125">
        <f>E72</f>
        <v>149.345</v>
      </c>
      <c r="G72" s="76">
        <f t="shared" si="19"/>
        <v>149.345</v>
      </c>
      <c r="H72" s="76">
        <v>0</v>
      </c>
      <c r="I72" s="76">
        <v>0</v>
      </c>
      <c r="J72" s="76">
        <v>0</v>
      </c>
      <c r="K72" s="76">
        <v>0</v>
      </c>
      <c r="L72" s="75">
        <f t="shared" si="18"/>
        <v>149.345</v>
      </c>
      <c r="M72" s="126">
        <f>125500*1.19/1000</f>
        <v>149.345</v>
      </c>
      <c r="N72" s="76">
        <v>0</v>
      </c>
      <c r="O72" s="76">
        <v>0</v>
      </c>
      <c r="P72" s="76">
        <v>0</v>
      </c>
      <c r="S72" s="127"/>
      <c r="AF72" s="16">
        <v>149.345</v>
      </c>
    </row>
    <row r="73" spans="2:32" s="16" customFormat="1" ht="42.75" x14ac:dyDescent="0.2">
      <c r="B73" s="105" t="s">
        <v>140</v>
      </c>
      <c r="C73" s="124" t="s">
        <v>141</v>
      </c>
      <c r="D73" s="116" t="s">
        <v>80</v>
      </c>
      <c r="E73" s="125">
        <v>1</v>
      </c>
      <c r="F73" s="125">
        <v>1</v>
      </c>
      <c r="G73" s="76">
        <f t="shared" si="19"/>
        <v>1</v>
      </c>
      <c r="H73" s="76">
        <v>0</v>
      </c>
      <c r="I73" s="76">
        <v>0</v>
      </c>
      <c r="J73" s="76">
        <v>0</v>
      </c>
      <c r="K73" s="76">
        <v>0</v>
      </c>
      <c r="L73" s="75">
        <f t="shared" si="18"/>
        <v>1</v>
      </c>
      <c r="M73" s="126">
        <v>1</v>
      </c>
      <c r="N73" s="76">
        <v>0</v>
      </c>
      <c r="O73" s="76">
        <v>0</v>
      </c>
      <c r="P73" s="76">
        <v>0</v>
      </c>
      <c r="S73" s="127"/>
      <c r="AF73" s="16">
        <v>1</v>
      </c>
    </row>
    <row r="74" spans="2:32" s="16" customFormat="1" ht="42.75" x14ac:dyDescent="0.2">
      <c r="B74" s="105" t="s">
        <v>142</v>
      </c>
      <c r="C74" s="124" t="s">
        <v>143</v>
      </c>
      <c r="D74" s="116" t="s">
        <v>80</v>
      </c>
      <c r="E74" s="125">
        <v>1</v>
      </c>
      <c r="F74" s="125">
        <v>1</v>
      </c>
      <c r="G74" s="76">
        <f t="shared" si="19"/>
        <v>1</v>
      </c>
      <c r="H74" s="76">
        <v>0</v>
      </c>
      <c r="I74" s="76">
        <v>0</v>
      </c>
      <c r="J74" s="76">
        <v>0</v>
      </c>
      <c r="K74" s="76">
        <v>0</v>
      </c>
      <c r="L74" s="75">
        <f t="shared" si="18"/>
        <v>1</v>
      </c>
      <c r="M74" s="126">
        <v>1</v>
      </c>
      <c r="N74" s="76">
        <v>0</v>
      </c>
      <c r="O74" s="76">
        <v>0</v>
      </c>
      <c r="P74" s="76">
        <v>0</v>
      </c>
      <c r="S74" s="127"/>
      <c r="AF74" s="16">
        <v>1</v>
      </c>
    </row>
    <row r="75" spans="2:32" s="16" customFormat="1" ht="18.75" customHeight="1" x14ac:dyDescent="0.2">
      <c r="B75" s="105" t="s">
        <v>144</v>
      </c>
      <c r="C75" s="124" t="s">
        <v>145</v>
      </c>
      <c r="D75" s="116" t="s">
        <v>80</v>
      </c>
      <c r="E75" s="128">
        <v>50</v>
      </c>
      <c r="F75" s="128">
        <v>50</v>
      </c>
      <c r="G75" s="76">
        <f t="shared" si="19"/>
        <v>50</v>
      </c>
      <c r="H75" s="76">
        <v>0</v>
      </c>
      <c r="I75" s="76">
        <v>0</v>
      </c>
      <c r="J75" s="76">
        <v>0</v>
      </c>
      <c r="K75" s="76">
        <v>0</v>
      </c>
      <c r="L75" s="75">
        <f t="shared" si="18"/>
        <v>50</v>
      </c>
      <c r="M75" s="126">
        <v>50</v>
      </c>
      <c r="N75" s="76">
        <v>0</v>
      </c>
      <c r="O75" s="76">
        <v>0</v>
      </c>
      <c r="P75" s="76">
        <v>0</v>
      </c>
      <c r="S75" s="127"/>
      <c r="AF75" s="16">
        <v>1</v>
      </c>
    </row>
    <row r="76" spans="2:32" ht="42.75" x14ac:dyDescent="0.2">
      <c r="B76" s="105" t="s">
        <v>146</v>
      </c>
      <c r="C76" s="122" t="s">
        <v>147</v>
      </c>
      <c r="D76" s="116" t="s">
        <v>80</v>
      </c>
      <c r="E76" s="76">
        <v>60</v>
      </c>
      <c r="F76" s="76">
        <f>E76</f>
        <v>60</v>
      </c>
      <c r="G76" s="76">
        <f t="shared" si="19"/>
        <v>44</v>
      </c>
      <c r="H76" s="76">
        <v>0</v>
      </c>
      <c r="I76" s="76">
        <v>0</v>
      </c>
      <c r="J76" s="76">
        <v>0</v>
      </c>
      <c r="K76" s="76">
        <v>0</v>
      </c>
      <c r="L76" s="75">
        <f t="shared" si="18"/>
        <v>44</v>
      </c>
      <c r="M76" s="76">
        <v>44</v>
      </c>
      <c r="N76" s="76">
        <v>0</v>
      </c>
      <c r="O76" s="76">
        <v>0</v>
      </c>
      <c r="P76" s="76">
        <v>0</v>
      </c>
      <c r="Q76" s="7" t="s">
        <v>148</v>
      </c>
      <c r="R76" s="7" t="s">
        <v>149</v>
      </c>
      <c r="AF76" s="7">
        <v>44</v>
      </c>
    </row>
    <row r="77" spans="2:32" ht="42.75" x14ac:dyDescent="0.2">
      <c r="B77" s="105" t="s">
        <v>150</v>
      </c>
      <c r="C77" s="122" t="s">
        <v>151</v>
      </c>
      <c r="D77" s="116" t="s">
        <v>80</v>
      </c>
      <c r="E77" s="76">
        <v>280</v>
      </c>
      <c r="F77" s="76">
        <f>E77</f>
        <v>280</v>
      </c>
      <c r="G77" s="76">
        <f t="shared" si="19"/>
        <v>202</v>
      </c>
      <c r="H77" s="76">
        <v>0</v>
      </c>
      <c r="I77" s="76">
        <v>0</v>
      </c>
      <c r="J77" s="76">
        <v>0</v>
      </c>
      <c r="K77" s="76">
        <v>0</v>
      </c>
      <c r="L77" s="75">
        <f t="shared" si="18"/>
        <v>202</v>
      </c>
      <c r="M77" s="76">
        <v>202</v>
      </c>
      <c r="N77" s="76">
        <v>0</v>
      </c>
      <c r="O77" s="76">
        <v>0</v>
      </c>
      <c r="P77" s="76">
        <v>0</v>
      </c>
      <c r="Q77" s="7" t="s">
        <v>152</v>
      </c>
      <c r="R77" s="7" t="s">
        <v>153</v>
      </c>
      <c r="AF77" s="7">
        <v>202</v>
      </c>
    </row>
    <row r="78" spans="2:32" ht="42.75" x14ac:dyDescent="0.2">
      <c r="B78" s="105" t="s">
        <v>154</v>
      </c>
      <c r="C78" s="122" t="s">
        <v>155</v>
      </c>
      <c r="D78" s="116" t="s">
        <v>80</v>
      </c>
      <c r="E78" s="76">
        <v>88</v>
      </c>
      <c r="F78" s="76">
        <f>E78</f>
        <v>88</v>
      </c>
      <c r="G78" s="76">
        <f t="shared" si="19"/>
        <v>62</v>
      </c>
      <c r="H78" s="76">
        <v>0</v>
      </c>
      <c r="I78" s="76">
        <v>0</v>
      </c>
      <c r="J78" s="76">
        <v>0</v>
      </c>
      <c r="K78" s="76">
        <v>0</v>
      </c>
      <c r="L78" s="75">
        <f t="shared" si="18"/>
        <v>62</v>
      </c>
      <c r="M78" s="76">
        <v>62</v>
      </c>
      <c r="N78" s="76">
        <v>0</v>
      </c>
      <c r="O78" s="76">
        <v>0</v>
      </c>
      <c r="P78" s="76">
        <v>0</v>
      </c>
      <c r="Q78" s="7" t="s">
        <v>156</v>
      </c>
      <c r="R78" s="7" t="s">
        <v>157</v>
      </c>
      <c r="AF78" s="7">
        <v>62</v>
      </c>
    </row>
    <row r="79" spans="2:32" ht="42.75" x14ac:dyDescent="0.2">
      <c r="B79" s="105" t="s">
        <v>158</v>
      </c>
      <c r="C79" s="122" t="s">
        <v>159</v>
      </c>
      <c r="D79" s="116" t="s">
        <v>80</v>
      </c>
      <c r="E79" s="76">
        <v>62</v>
      </c>
      <c r="F79" s="76">
        <f>E79</f>
        <v>62</v>
      </c>
      <c r="G79" s="76">
        <f t="shared" si="19"/>
        <v>51</v>
      </c>
      <c r="H79" s="76">
        <v>0</v>
      </c>
      <c r="I79" s="76">
        <v>0</v>
      </c>
      <c r="J79" s="76">
        <v>0</v>
      </c>
      <c r="K79" s="76">
        <v>0</v>
      </c>
      <c r="L79" s="75">
        <f t="shared" si="18"/>
        <v>51</v>
      </c>
      <c r="M79" s="76">
        <v>51</v>
      </c>
      <c r="N79" s="76">
        <v>0</v>
      </c>
      <c r="O79" s="76">
        <v>0</v>
      </c>
      <c r="P79" s="76">
        <v>0</v>
      </c>
      <c r="Q79" s="7" t="s">
        <v>160</v>
      </c>
      <c r="R79" s="7" t="s">
        <v>161</v>
      </c>
      <c r="AF79" s="7">
        <v>51</v>
      </c>
    </row>
    <row r="80" spans="2:32" ht="42.75" x14ac:dyDescent="0.2">
      <c r="B80" s="105" t="s">
        <v>162</v>
      </c>
      <c r="C80" s="122" t="s">
        <v>163</v>
      </c>
      <c r="D80" s="116" t="s">
        <v>80</v>
      </c>
      <c r="E80" s="76">
        <v>54</v>
      </c>
      <c r="F80" s="76">
        <f>E80</f>
        <v>54</v>
      </c>
      <c r="G80" s="76">
        <f t="shared" si="19"/>
        <v>54</v>
      </c>
      <c r="H80" s="76">
        <v>0</v>
      </c>
      <c r="I80" s="76">
        <v>0</v>
      </c>
      <c r="J80" s="76">
        <v>0</v>
      </c>
      <c r="K80" s="76">
        <v>0</v>
      </c>
      <c r="L80" s="75">
        <f t="shared" si="18"/>
        <v>54</v>
      </c>
      <c r="M80" s="76">
        <v>54</v>
      </c>
      <c r="N80" s="76">
        <v>0</v>
      </c>
      <c r="O80" s="76">
        <v>0</v>
      </c>
      <c r="P80" s="76">
        <v>0</v>
      </c>
      <c r="Q80" s="7" t="s">
        <v>164</v>
      </c>
      <c r="R80" s="7" t="s">
        <v>165</v>
      </c>
      <c r="AF80" s="7">
        <v>54</v>
      </c>
    </row>
    <row r="81" spans="2:32" ht="24.75" customHeight="1" x14ac:dyDescent="0.2">
      <c r="B81" s="105" t="s">
        <v>166</v>
      </c>
      <c r="C81" s="122" t="s">
        <v>167</v>
      </c>
      <c r="D81" s="116" t="s">
        <v>80</v>
      </c>
      <c r="E81" s="76">
        <v>10</v>
      </c>
      <c r="F81" s="76">
        <f>27677.88/1000</f>
        <v>27.677880000000002</v>
      </c>
      <c r="G81" s="76">
        <f t="shared" si="19"/>
        <v>10</v>
      </c>
      <c r="H81" s="76">
        <v>0</v>
      </c>
      <c r="I81" s="76">
        <v>0</v>
      </c>
      <c r="J81" s="76">
        <v>0</v>
      </c>
      <c r="K81" s="76">
        <v>0</v>
      </c>
      <c r="L81" s="75">
        <f t="shared" si="18"/>
        <v>10</v>
      </c>
      <c r="M81" s="76">
        <v>10</v>
      </c>
      <c r="N81" s="76">
        <v>0</v>
      </c>
      <c r="O81" s="76">
        <v>0</v>
      </c>
      <c r="P81" s="76">
        <v>0</v>
      </c>
      <c r="Q81" s="7" t="s">
        <v>168</v>
      </c>
      <c r="AF81" s="7">
        <v>10</v>
      </c>
    </row>
    <row r="82" spans="2:32" ht="18.75" customHeight="1" x14ac:dyDescent="0.2">
      <c r="B82" s="105" t="s">
        <v>169</v>
      </c>
      <c r="C82" s="122" t="s">
        <v>170</v>
      </c>
      <c r="D82" s="116" t="s">
        <v>80</v>
      </c>
      <c r="E82" s="76">
        <v>178.5</v>
      </c>
      <c r="F82" s="76">
        <f>E82</f>
        <v>178.5</v>
      </c>
      <c r="G82" s="76">
        <f>SUM(H82:L82)</f>
        <v>1</v>
      </c>
      <c r="H82" s="76">
        <v>0</v>
      </c>
      <c r="I82" s="76">
        <v>0</v>
      </c>
      <c r="J82" s="76">
        <v>0</v>
      </c>
      <c r="K82" s="76">
        <v>0</v>
      </c>
      <c r="L82" s="75">
        <f t="shared" si="18"/>
        <v>1</v>
      </c>
      <c r="M82" s="76">
        <v>1</v>
      </c>
      <c r="N82" s="76">
        <v>0</v>
      </c>
      <c r="O82" s="76">
        <v>0</v>
      </c>
      <c r="P82" s="76">
        <v>0</v>
      </c>
      <c r="Q82" s="7" t="s">
        <v>171</v>
      </c>
      <c r="R82" s="7" t="s">
        <v>172</v>
      </c>
      <c r="AF82" s="7">
        <v>178.5</v>
      </c>
    </row>
    <row r="83" spans="2:32" s="64" customFormat="1" ht="35.1" customHeight="1" x14ac:dyDescent="0.25">
      <c r="B83" s="133">
        <v>6</v>
      </c>
      <c r="C83" s="134" t="s">
        <v>173</v>
      </c>
      <c r="D83" s="57"/>
      <c r="E83" s="135">
        <f>E84+E86+E88</f>
        <v>6</v>
      </c>
      <c r="F83" s="135">
        <f t="shared" ref="F83:P83" si="20">F84+F86+F88</f>
        <v>6</v>
      </c>
      <c r="G83" s="135">
        <f t="shared" si="20"/>
        <v>2</v>
      </c>
      <c r="H83" s="135">
        <f t="shared" si="20"/>
        <v>0</v>
      </c>
      <c r="I83" s="135">
        <f t="shared" si="20"/>
        <v>0</v>
      </c>
      <c r="J83" s="135">
        <f t="shared" si="20"/>
        <v>0</v>
      </c>
      <c r="K83" s="135">
        <f t="shared" si="20"/>
        <v>0</v>
      </c>
      <c r="L83" s="135">
        <f t="shared" si="20"/>
        <v>2</v>
      </c>
      <c r="M83" s="135">
        <f t="shared" si="20"/>
        <v>2</v>
      </c>
      <c r="N83" s="135">
        <f t="shared" si="20"/>
        <v>0</v>
      </c>
      <c r="O83" s="135">
        <f t="shared" si="20"/>
        <v>0</v>
      </c>
      <c r="P83" s="135">
        <f t="shared" si="20"/>
        <v>0</v>
      </c>
      <c r="S83" s="20"/>
      <c r="AF83" s="64">
        <v>4</v>
      </c>
    </row>
    <row r="84" spans="2:32" s="64" customFormat="1" ht="20.100000000000001" customHeight="1" x14ac:dyDescent="0.25">
      <c r="B84" s="136" t="s">
        <v>28</v>
      </c>
      <c r="C84" s="137" t="s">
        <v>36</v>
      </c>
      <c r="D84" s="138"/>
      <c r="E84" s="139">
        <f t="shared" ref="E84:P84" si="21">E85</f>
        <v>0</v>
      </c>
      <c r="F84" s="139">
        <f t="shared" si="21"/>
        <v>0</v>
      </c>
      <c r="G84" s="139">
        <f t="shared" si="21"/>
        <v>0</v>
      </c>
      <c r="H84" s="139">
        <f t="shared" si="21"/>
        <v>0</v>
      </c>
      <c r="I84" s="139">
        <f t="shared" si="21"/>
        <v>0</v>
      </c>
      <c r="J84" s="139">
        <f t="shared" si="21"/>
        <v>0</v>
      </c>
      <c r="K84" s="139">
        <f t="shared" si="21"/>
        <v>0</v>
      </c>
      <c r="L84" s="139">
        <f t="shared" si="21"/>
        <v>0</v>
      </c>
      <c r="M84" s="139">
        <f t="shared" si="21"/>
        <v>0</v>
      </c>
      <c r="N84" s="139">
        <f t="shared" si="21"/>
        <v>0</v>
      </c>
      <c r="O84" s="139">
        <f t="shared" si="21"/>
        <v>0</v>
      </c>
      <c r="P84" s="139">
        <f t="shared" si="21"/>
        <v>0</v>
      </c>
      <c r="S84" s="20"/>
      <c r="AF84" s="64">
        <v>0</v>
      </c>
    </row>
    <row r="85" spans="2:32" s="64" customFormat="1" ht="15.75" customHeight="1" x14ac:dyDescent="0.25">
      <c r="B85" s="140"/>
      <c r="C85" s="141"/>
      <c r="D85" s="142"/>
      <c r="E85" s="114"/>
      <c r="F85" s="114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S85" s="20"/>
    </row>
    <row r="86" spans="2:32" s="64" customFormat="1" ht="20.100000000000001" customHeight="1" x14ac:dyDescent="0.25">
      <c r="B86" s="48" t="s">
        <v>30</v>
      </c>
      <c r="C86" s="49" t="s">
        <v>31</v>
      </c>
      <c r="D86" s="50"/>
      <c r="E86" s="51">
        <f>E87</f>
        <v>0</v>
      </c>
      <c r="F86" s="51">
        <f t="shared" ref="F86:P86" si="22">F87</f>
        <v>0</v>
      </c>
      <c r="G86" s="51">
        <f t="shared" si="22"/>
        <v>0</v>
      </c>
      <c r="H86" s="51">
        <f t="shared" si="22"/>
        <v>0</v>
      </c>
      <c r="I86" s="51">
        <f t="shared" si="22"/>
        <v>0</v>
      </c>
      <c r="J86" s="51">
        <f t="shared" si="22"/>
        <v>0</v>
      </c>
      <c r="K86" s="51">
        <f t="shared" si="22"/>
        <v>0</v>
      </c>
      <c r="L86" s="51">
        <f t="shared" si="22"/>
        <v>0</v>
      </c>
      <c r="M86" s="51">
        <f t="shared" si="22"/>
        <v>0</v>
      </c>
      <c r="N86" s="51">
        <f t="shared" si="22"/>
        <v>0</v>
      </c>
      <c r="O86" s="51">
        <f t="shared" si="22"/>
        <v>0</v>
      </c>
      <c r="P86" s="51">
        <f t="shared" si="22"/>
        <v>0</v>
      </c>
      <c r="S86" s="20"/>
      <c r="AF86" s="64">
        <v>0</v>
      </c>
    </row>
    <row r="87" spans="2:32" s="64" customFormat="1" x14ac:dyDescent="0.25">
      <c r="B87" s="85"/>
      <c r="C87" s="86"/>
      <c r="D87" s="87"/>
      <c r="E87" s="144"/>
      <c r="F87" s="144"/>
      <c r="G87" s="76"/>
      <c r="H87" s="88"/>
      <c r="I87" s="88"/>
      <c r="J87" s="88"/>
      <c r="K87" s="88"/>
      <c r="L87" s="76"/>
      <c r="M87" s="88"/>
      <c r="N87" s="88"/>
      <c r="O87" s="88"/>
      <c r="P87" s="88"/>
      <c r="S87" s="20"/>
    </row>
    <row r="88" spans="2:32" ht="20.100000000000001" customHeight="1" x14ac:dyDescent="0.2">
      <c r="B88" s="145" t="s">
        <v>32</v>
      </c>
      <c r="C88" s="146" t="s">
        <v>38</v>
      </c>
      <c r="D88" s="147"/>
      <c r="E88" s="148">
        <f>SUM(E89:E90)</f>
        <v>6</v>
      </c>
      <c r="F88" s="148">
        <f t="shared" ref="F88:P88" si="23">SUM(F89:F90)</f>
        <v>6</v>
      </c>
      <c r="G88" s="148">
        <f t="shared" si="23"/>
        <v>2</v>
      </c>
      <c r="H88" s="148">
        <f t="shared" si="23"/>
        <v>0</v>
      </c>
      <c r="I88" s="148">
        <f t="shared" si="23"/>
        <v>0</v>
      </c>
      <c r="J88" s="148">
        <f t="shared" si="23"/>
        <v>0</v>
      </c>
      <c r="K88" s="148">
        <f t="shared" si="23"/>
        <v>0</v>
      </c>
      <c r="L88" s="148">
        <f t="shared" si="23"/>
        <v>2</v>
      </c>
      <c r="M88" s="148">
        <f t="shared" si="23"/>
        <v>2</v>
      </c>
      <c r="N88" s="148">
        <f t="shared" si="23"/>
        <v>0</v>
      </c>
      <c r="O88" s="148">
        <f t="shared" si="23"/>
        <v>0</v>
      </c>
      <c r="P88" s="148">
        <f t="shared" si="23"/>
        <v>0</v>
      </c>
      <c r="AF88" s="7">
        <v>4</v>
      </c>
    </row>
    <row r="89" spans="2:32" s="154" customFormat="1" ht="23.25" customHeight="1" x14ac:dyDescent="0.2">
      <c r="B89" s="149" t="s">
        <v>39</v>
      </c>
      <c r="C89" s="150" t="s">
        <v>174</v>
      </c>
      <c r="D89" s="151" t="s">
        <v>175</v>
      </c>
      <c r="E89" s="152">
        <v>2</v>
      </c>
      <c r="F89" s="123">
        <f>E89</f>
        <v>2</v>
      </c>
      <c r="G89" s="123">
        <f>SUM(H89:L89)</f>
        <v>1</v>
      </c>
      <c r="H89" s="123">
        <v>0</v>
      </c>
      <c r="I89" s="123">
        <v>0</v>
      </c>
      <c r="J89" s="123">
        <v>0</v>
      </c>
      <c r="K89" s="123">
        <v>0</v>
      </c>
      <c r="L89" s="123">
        <f>SUM(M89:N89)</f>
        <v>1</v>
      </c>
      <c r="M89" s="123">
        <v>1</v>
      </c>
      <c r="N89" s="123">
        <v>0</v>
      </c>
      <c r="O89" s="153">
        <v>0</v>
      </c>
      <c r="P89" s="153">
        <v>0</v>
      </c>
      <c r="S89" s="155"/>
    </row>
    <row r="90" spans="2:32" ht="46.5" customHeight="1" x14ac:dyDescent="0.2">
      <c r="B90" s="105" t="s">
        <v>42</v>
      </c>
      <c r="C90" s="124" t="s">
        <v>176</v>
      </c>
      <c r="D90" s="156" t="s">
        <v>175</v>
      </c>
      <c r="E90" s="152">
        <v>4</v>
      </c>
      <c r="F90" s="123">
        <v>4</v>
      </c>
      <c r="G90" s="157">
        <f>SUM(H90:L90)</f>
        <v>1</v>
      </c>
      <c r="H90" s="157">
        <v>0</v>
      </c>
      <c r="I90" s="157">
        <v>0</v>
      </c>
      <c r="J90" s="157">
        <v>0</v>
      </c>
      <c r="K90" s="157">
        <v>0</v>
      </c>
      <c r="L90" s="157">
        <f>SUM(M90:N90)</f>
        <v>1</v>
      </c>
      <c r="M90" s="76">
        <v>1</v>
      </c>
      <c r="N90" s="157">
        <v>0</v>
      </c>
      <c r="O90" s="158">
        <v>0</v>
      </c>
      <c r="P90" s="158">
        <v>0</v>
      </c>
      <c r="AF90" s="7">
        <v>4</v>
      </c>
    </row>
    <row r="91" spans="2:32" s="64" customFormat="1" ht="35.1" customHeight="1" x14ac:dyDescent="0.25">
      <c r="B91" s="159">
        <v>7</v>
      </c>
      <c r="C91" s="134" t="s">
        <v>177</v>
      </c>
      <c r="D91" s="160"/>
      <c r="E91" s="59">
        <f>E92+E100+E102</f>
        <v>23259.31</v>
      </c>
      <c r="F91" s="59">
        <f t="shared" ref="F91:P91" si="24">F92+F100+F102</f>
        <v>47871.303220000002</v>
      </c>
      <c r="G91" s="59">
        <f t="shared" si="24"/>
        <v>13206.983</v>
      </c>
      <c r="H91" s="59">
        <f t="shared" si="24"/>
        <v>0</v>
      </c>
      <c r="I91" s="59">
        <f t="shared" si="24"/>
        <v>0</v>
      </c>
      <c r="J91" s="59">
        <f t="shared" si="24"/>
        <v>0</v>
      </c>
      <c r="K91" s="59">
        <f t="shared" si="24"/>
        <v>0</v>
      </c>
      <c r="L91" s="59">
        <f t="shared" si="24"/>
        <v>13206.983</v>
      </c>
      <c r="M91" s="59">
        <f t="shared" si="24"/>
        <v>678.8</v>
      </c>
      <c r="N91" s="59">
        <f t="shared" si="24"/>
        <v>12528.183000000001</v>
      </c>
      <c r="O91" s="59">
        <f t="shared" si="24"/>
        <v>0</v>
      </c>
      <c r="P91" s="59">
        <f t="shared" si="24"/>
        <v>0</v>
      </c>
      <c r="S91" s="20"/>
      <c r="AF91" s="64">
        <v>1984.625</v>
      </c>
    </row>
    <row r="92" spans="2:32" ht="20.100000000000001" customHeight="1" x14ac:dyDescent="0.25">
      <c r="B92" s="136" t="s">
        <v>28</v>
      </c>
      <c r="C92" s="137" t="s">
        <v>36</v>
      </c>
      <c r="D92" s="137"/>
      <c r="E92" s="139">
        <f>SUM(E93:E99)</f>
        <v>22052.81</v>
      </c>
      <c r="F92" s="139">
        <f t="shared" ref="F92:P92" si="25">SUM(F93:F99)</f>
        <v>22019.505409999998</v>
      </c>
      <c r="G92" s="139">
        <f t="shared" si="25"/>
        <v>13179.983</v>
      </c>
      <c r="H92" s="139">
        <f t="shared" si="25"/>
        <v>0</v>
      </c>
      <c r="I92" s="139">
        <f t="shared" si="25"/>
        <v>0</v>
      </c>
      <c r="J92" s="139">
        <f t="shared" si="25"/>
        <v>0</v>
      </c>
      <c r="K92" s="139">
        <f t="shared" si="25"/>
        <v>0</v>
      </c>
      <c r="L92" s="139">
        <f t="shared" si="25"/>
        <v>13179.983</v>
      </c>
      <c r="M92" s="139">
        <f t="shared" si="25"/>
        <v>651.79999999999995</v>
      </c>
      <c r="N92" s="139">
        <f t="shared" si="25"/>
        <v>12528.183000000001</v>
      </c>
      <c r="O92" s="139">
        <f t="shared" si="25"/>
        <v>0</v>
      </c>
      <c r="P92" s="139">
        <f t="shared" si="25"/>
        <v>0</v>
      </c>
      <c r="AF92" s="7">
        <v>1960.625</v>
      </c>
    </row>
    <row r="93" spans="2:32" ht="42.75" x14ac:dyDescent="0.2">
      <c r="B93" s="72" t="s">
        <v>45</v>
      </c>
      <c r="C93" s="122" t="s">
        <v>178</v>
      </c>
      <c r="D93" s="161" t="s">
        <v>179</v>
      </c>
      <c r="E93" s="162">
        <v>288</v>
      </c>
      <c r="F93" s="162">
        <v>1311</v>
      </c>
      <c r="G93" s="76">
        <f>SUM(H93:L93)</f>
        <v>1</v>
      </c>
      <c r="H93" s="76">
        <v>0</v>
      </c>
      <c r="I93" s="76">
        <v>0</v>
      </c>
      <c r="J93" s="76">
        <v>0</v>
      </c>
      <c r="K93" s="76">
        <v>0</v>
      </c>
      <c r="L93" s="76">
        <f>SUM(M93:N93)</f>
        <v>1</v>
      </c>
      <c r="M93" s="162">
        <v>1</v>
      </c>
      <c r="N93" s="118">
        <v>0</v>
      </c>
      <c r="O93" s="118">
        <v>0</v>
      </c>
      <c r="P93" s="118">
        <v>0</v>
      </c>
      <c r="R93" s="7" t="s">
        <v>180</v>
      </c>
      <c r="AF93" s="7">
        <v>1311</v>
      </c>
    </row>
    <row r="94" spans="2:32" ht="28.5" x14ac:dyDescent="0.2">
      <c r="B94" s="72" t="s">
        <v>50</v>
      </c>
      <c r="C94" s="122" t="s">
        <v>181</v>
      </c>
      <c r="D94" s="161" t="s">
        <v>179</v>
      </c>
      <c r="E94" s="163">
        <v>2121.2199999999998</v>
      </c>
      <c r="F94" s="163">
        <f>2121210.62/1000</f>
        <v>2121.2106200000003</v>
      </c>
      <c r="G94" s="76">
        <f t="shared" ref="G94:G99" si="26">SUM(H94:L94)</f>
        <v>496.73</v>
      </c>
      <c r="H94" s="76">
        <v>0</v>
      </c>
      <c r="I94" s="76">
        <v>0</v>
      </c>
      <c r="J94" s="76">
        <v>0</v>
      </c>
      <c r="K94" s="76">
        <v>0</v>
      </c>
      <c r="L94" s="76">
        <f t="shared" ref="L94:L99" si="27">SUM(M94:N94)</f>
        <v>496.73</v>
      </c>
      <c r="M94" s="162">
        <v>32</v>
      </c>
      <c r="N94" s="118">
        <v>464.73</v>
      </c>
      <c r="O94" s="118">
        <v>0</v>
      </c>
      <c r="P94" s="118">
        <v>0</v>
      </c>
      <c r="R94" s="7" t="s">
        <v>182</v>
      </c>
      <c r="AF94" s="7">
        <v>32</v>
      </c>
    </row>
    <row r="95" spans="2:32" ht="28.5" x14ac:dyDescent="0.2">
      <c r="B95" s="72" t="s">
        <v>54</v>
      </c>
      <c r="C95" s="122" t="s">
        <v>183</v>
      </c>
      <c r="D95" s="161" t="s">
        <v>179</v>
      </c>
      <c r="E95" s="162">
        <v>5058</v>
      </c>
      <c r="F95" s="162">
        <f>ROUND(5055838.41/1000,0)</f>
        <v>5056</v>
      </c>
      <c r="G95" s="76">
        <f t="shared" si="26"/>
        <v>5055.9130000000005</v>
      </c>
      <c r="H95" s="76">
        <v>0</v>
      </c>
      <c r="I95" s="76">
        <v>0</v>
      </c>
      <c r="J95" s="76">
        <v>0</v>
      </c>
      <c r="K95" s="76">
        <v>0</v>
      </c>
      <c r="L95" s="76">
        <f t="shared" si="27"/>
        <v>5055.9130000000005</v>
      </c>
      <c r="M95" s="163">
        <f>614800/1000</f>
        <v>614.79999999999995</v>
      </c>
      <c r="N95" s="118">
        <f>4441113/1000</f>
        <v>4441.1130000000003</v>
      </c>
      <c r="O95" s="118">
        <v>0</v>
      </c>
      <c r="P95" s="118">
        <v>0</v>
      </c>
      <c r="Q95" s="7" t="s">
        <v>184</v>
      </c>
      <c r="R95" s="7" t="s">
        <v>185</v>
      </c>
      <c r="AF95" s="7">
        <v>614.625</v>
      </c>
    </row>
    <row r="96" spans="2:32" ht="42.75" x14ac:dyDescent="0.2">
      <c r="B96" s="72" t="s">
        <v>58</v>
      </c>
      <c r="C96" s="122" t="s">
        <v>186</v>
      </c>
      <c r="D96" s="161" t="s">
        <v>179</v>
      </c>
      <c r="E96" s="162">
        <v>2242</v>
      </c>
      <c r="F96" s="162">
        <v>2268</v>
      </c>
      <c r="G96" s="76">
        <f t="shared" si="26"/>
        <v>2181</v>
      </c>
      <c r="H96" s="76">
        <v>0</v>
      </c>
      <c r="I96" s="76">
        <v>0</v>
      </c>
      <c r="J96" s="76">
        <v>0</v>
      </c>
      <c r="K96" s="76">
        <v>0</v>
      </c>
      <c r="L96" s="76">
        <f t="shared" si="27"/>
        <v>2181</v>
      </c>
      <c r="M96" s="162">
        <v>1</v>
      </c>
      <c r="N96" s="118">
        <v>2180</v>
      </c>
      <c r="O96" s="118">
        <v>0</v>
      </c>
      <c r="P96" s="118">
        <v>0</v>
      </c>
      <c r="R96" s="7" t="s">
        <v>187</v>
      </c>
      <c r="AF96" s="7">
        <v>1</v>
      </c>
    </row>
    <row r="97" spans="2:32" ht="42.75" x14ac:dyDescent="0.2">
      <c r="B97" s="72" t="s">
        <v>63</v>
      </c>
      <c r="C97" s="122" t="s">
        <v>188</v>
      </c>
      <c r="D97" s="161" t="s">
        <v>179</v>
      </c>
      <c r="E97" s="162">
        <v>2048</v>
      </c>
      <c r="F97" s="162">
        <v>2235</v>
      </c>
      <c r="G97" s="76">
        <f t="shared" si="26"/>
        <v>1929</v>
      </c>
      <c r="H97" s="76">
        <v>0</v>
      </c>
      <c r="I97" s="76">
        <v>0</v>
      </c>
      <c r="J97" s="76">
        <v>0</v>
      </c>
      <c r="K97" s="76">
        <v>0</v>
      </c>
      <c r="L97" s="76">
        <f t="shared" si="27"/>
        <v>1929</v>
      </c>
      <c r="M97" s="162">
        <v>1</v>
      </c>
      <c r="N97" s="118">
        <v>1928</v>
      </c>
      <c r="O97" s="118">
        <v>0</v>
      </c>
      <c r="P97" s="118">
        <v>0</v>
      </c>
      <c r="R97" s="7" t="s">
        <v>189</v>
      </c>
      <c r="AF97" s="7">
        <v>1</v>
      </c>
    </row>
    <row r="98" spans="2:32" ht="28.5" x14ac:dyDescent="0.2">
      <c r="B98" s="72" t="s">
        <v>190</v>
      </c>
      <c r="C98" s="122" t="s">
        <v>191</v>
      </c>
      <c r="D98" s="161" t="s">
        <v>179</v>
      </c>
      <c r="E98" s="162">
        <v>9011.25</v>
      </c>
      <c r="F98" s="162">
        <f>9028294.79/1000</f>
        <v>9028.2947899999999</v>
      </c>
      <c r="G98" s="76">
        <f t="shared" si="26"/>
        <v>3515.34</v>
      </c>
      <c r="H98" s="76">
        <v>0</v>
      </c>
      <c r="I98" s="76">
        <v>0</v>
      </c>
      <c r="J98" s="76">
        <v>0</v>
      </c>
      <c r="K98" s="76">
        <v>0</v>
      </c>
      <c r="L98" s="76">
        <f t="shared" si="27"/>
        <v>3515.34</v>
      </c>
      <c r="M98" s="162">
        <v>1</v>
      </c>
      <c r="N98" s="118">
        <v>3514.34</v>
      </c>
      <c r="O98" s="118">
        <v>0</v>
      </c>
      <c r="P98" s="118"/>
      <c r="Q98" s="154"/>
      <c r="R98" s="7" t="s">
        <v>192</v>
      </c>
      <c r="AF98" s="7">
        <v>1</v>
      </c>
    </row>
    <row r="99" spans="2:32" ht="42.75" x14ac:dyDescent="0.2">
      <c r="B99" s="72" t="s">
        <v>193</v>
      </c>
      <c r="C99" s="122" t="s">
        <v>194</v>
      </c>
      <c r="D99" s="161" t="s">
        <v>179</v>
      </c>
      <c r="E99" s="162">
        <v>1284.3399999999999</v>
      </c>
      <c r="F99" s="162" t="s">
        <v>195</v>
      </c>
      <c r="G99" s="76">
        <f t="shared" si="26"/>
        <v>1</v>
      </c>
      <c r="H99" s="76">
        <v>0</v>
      </c>
      <c r="I99" s="76">
        <v>0</v>
      </c>
      <c r="J99" s="76">
        <v>0</v>
      </c>
      <c r="K99" s="76">
        <v>0</v>
      </c>
      <c r="L99" s="76">
        <f t="shared" si="27"/>
        <v>1</v>
      </c>
      <c r="M99" s="162">
        <v>1</v>
      </c>
      <c r="N99" s="118">
        <v>0</v>
      </c>
      <c r="O99" s="118">
        <v>0</v>
      </c>
      <c r="P99" s="118">
        <v>0</v>
      </c>
      <c r="Q99" s="154"/>
      <c r="R99" s="7" t="s">
        <v>196</v>
      </c>
      <c r="AF99" s="7">
        <v>1</v>
      </c>
    </row>
    <row r="100" spans="2:32" ht="20.100000000000001" customHeight="1" x14ac:dyDescent="0.25">
      <c r="B100" s="48" t="s">
        <v>30</v>
      </c>
      <c r="C100" s="49" t="s">
        <v>31</v>
      </c>
      <c r="D100" s="50"/>
      <c r="E100" s="51">
        <f>E101</f>
        <v>288</v>
      </c>
      <c r="F100" s="51">
        <f t="shared" ref="F100:P100" si="28">F101</f>
        <v>1311</v>
      </c>
      <c r="G100" s="51">
        <f t="shared" si="28"/>
        <v>1</v>
      </c>
      <c r="H100" s="51">
        <f t="shared" si="28"/>
        <v>0</v>
      </c>
      <c r="I100" s="51">
        <f t="shared" si="28"/>
        <v>0</v>
      </c>
      <c r="J100" s="51">
        <f t="shared" si="28"/>
        <v>0</v>
      </c>
      <c r="K100" s="51">
        <f t="shared" si="28"/>
        <v>0</v>
      </c>
      <c r="L100" s="51">
        <f t="shared" si="28"/>
        <v>1</v>
      </c>
      <c r="M100" s="51">
        <f t="shared" si="28"/>
        <v>1</v>
      </c>
      <c r="N100" s="51">
        <f t="shared" si="28"/>
        <v>0</v>
      </c>
      <c r="O100" s="51">
        <f t="shared" si="28"/>
        <v>0</v>
      </c>
      <c r="P100" s="51">
        <f t="shared" si="28"/>
        <v>0</v>
      </c>
      <c r="Q100" s="154"/>
    </row>
    <row r="101" spans="2:32" ht="42.75" x14ac:dyDescent="0.2">
      <c r="B101" s="72" t="s">
        <v>197</v>
      </c>
      <c r="C101" s="122" t="s">
        <v>178</v>
      </c>
      <c r="D101" s="161" t="s">
        <v>179</v>
      </c>
      <c r="E101" s="162">
        <v>288</v>
      </c>
      <c r="F101" s="162">
        <v>1311</v>
      </c>
      <c r="G101" s="76">
        <f>SUM(H101:L101)</f>
        <v>1</v>
      </c>
      <c r="H101" s="76">
        <v>0</v>
      </c>
      <c r="I101" s="76">
        <v>0</v>
      </c>
      <c r="J101" s="76">
        <v>0</v>
      </c>
      <c r="K101" s="76">
        <v>0</v>
      </c>
      <c r="L101" s="76">
        <f>SUM(M101:N101)</f>
        <v>1</v>
      </c>
      <c r="M101" s="162">
        <v>1</v>
      </c>
      <c r="N101" s="118">
        <v>0</v>
      </c>
      <c r="O101" s="118">
        <v>0</v>
      </c>
      <c r="P101" s="118">
        <v>0</v>
      </c>
      <c r="Q101" s="154"/>
    </row>
    <row r="102" spans="2:32" s="64" customFormat="1" ht="20.100000000000001" customHeight="1" x14ac:dyDescent="0.25">
      <c r="B102" s="164" t="s">
        <v>198</v>
      </c>
      <c r="C102" s="146" t="s">
        <v>38</v>
      </c>
      <c r="D102" s="165"/>
      <c r="E102" s="71">
        <f>SUM(E103:E128)</f>
        <v>918.5</v>
      </c>
      <c r="F102" s="71">
        <f t="shared" ref="F102:P102" si="29">SUM(F103:F128)</f>
        <v>24540.79781</v>
      </c>
      <c r="G102" s="71">
        <f t="shared" si="29"/>
        <v>26</v>
      </c>
      <c r="H102" s="71">
        <f t="shared" si="29"/>
        <v>0</v>
      </c>
      <c r="I102" s="71">
        <f t="shared" si="29"/>
        <v>0</v>
      </c>
      <c r="J102" s="71">
        <f t="shared" si="29"/>
        <v>0</v>
      </c>
      <c r="K102" s="71">
        <f t="shared" si="29"/>
        <v>0</v>
      </c>
      <c r="L102" s="71">
        <f t="shared" si="29"/>
        <v>26</v>
      </c>
      <c r="M102" s="71">
        <f t="shared" si="29"/>
        <v>26</v>
      </c>
      <c r="N102" s="71">
        <f t="shared" si="29"/>
        <v>0</v>
      </c>
      <c r="O102" s="71">
        <f t="shared" si="29"/>
        <v>0</v>
      </c>
      <c r="P102" s="71">
        <f t="shared" si="29"/>
        <v>0</v>
      </c>
      <c r="S102" s="20"/>
      <c r="AF102" s="64">
        <v>24</v>
      </c>
    </row>
    <row r="103" spans="2:32" ht="28.5" x14ac:dyDescent="0.2">
      <c r="B103" s="166" t="s">
        <v>39</v>
      </c>
      <c r="C103" s="124" t="s">
        <v>199</v>
      </c>
      <c r="D103" s="116" t="s">
        <v>200</v>
      </c>
      <c r="E103" s="125">
        <v>1</v>
      </c>
      <c r="F103" s="163">
        <v>1</v>
      </c>
      <c r="G103" s="76">
        <f>SUM(H103:L103)</f>
        <v>1</v>
      </c>
      <c r="H103" s="126">
        <v>0</v>
      </c>
      <c r="I103" s="126">
        <v>0</v>
      </c>
      <c r="J103" s="167">
        <v>0</v>
      </c>
      <c r="K103" s="126">
        <v>0</v>
      </c>
      <c r="L103" s="76">
        <f>SUM(M103:N103)</f>
        <v>1</v>
      </c>
      <c r="M103" s="167">
        <v>1</v>
      </c>
      <c r="N103" s="167">
        <v>0</v>
      </c>
      <c r="O103" s="167">
        <v>0</v>
      </c>
      <c r="P103" s="167">
        <v>0</v>
      </c>
      <c r="AF103" s="7">
        <v>1</v>
      </c>
    </row>
    <row r="104" spans="2:32" ht="42.75" x14ac:dyDescent="0.2">
      <c r="B104" s="166" t="s">
        <v>42</v>
      </c>
      <c r="C104" s="122" t="s">
        <v>201</v>
      </c>
      <c r="D104" s="116" t="s">
        <v>200</v>
      </c>
      <c r="E104" s="168">
        <v>82</v>
      </c>
      <c r="F104" s="168">
        <f>1112420.8/1000</f>
        <v>1112.4208000000001</v>
      </c>
      <c r="G104" s="76">
        <f t="shared" ref="G104:G126" si="30">SUM(H104:L104)</f>
        <v>1</v>
      </c>
      <c r="H104" s="76">
        <v>0</v>
      </c>
      <c r="I104" s="76">
        <v>0</v>
      </c>
      <c r="J104" s="76">
        <v>0</v>
      </c>
      <c r="K104" s="76">
        <v>0</v>
      </c>
      <c r="L104" s="76">
        <f t="shared" ref="L104:L127" si="31">SUM(M104:N104)</f>
        <v>1</v>
      </c>
      <c r="M104" s="168">
        <v>1</v>
      </c>
      <c r="N104" s="76">
        <v>0</v>
      </c>
      <c r="O104" s="118">
        <v>0</v>
      </c>
      <c r="P104" s="118">
        <v>0</v>
      </c>
      <c r="R104" s="7" t="s">
        <v>202</v>
      </c>
      <c r="AF104" s="7">
        <v>1</v>
      </c>
    </row>
    <row r="105" spans="2:32" ht="42.75" x14ac:dyDescent="0.2">
      <c r="B105" s="166" t="s">
        <v>85</v>
      </c>
      <c r="C105" s="122" t="s">
        <v>203</v>
      </c>
      <c r="D105" s="116" t="s">
        <v>200</v>
      </c>
      <c r="E105" s="168">
        <v>164</v>
      </c>
      <c r="F105" s="168">
        <f>1917833.92/100</f>
        <v>19178.339199999999</v>
      </c>
      <c r="G105" s="76">
        <f t="shared" si="30"/>
        <v>1</v>
      </c>
      <c r="H105" s="76">
        <v>0</v>
      </c>
      <c r="I105" s="76">
        <v>0</v>
      </c>
      <c r="J105" s="76">
        <v>0</v>
      </c>
      <c r="K105" s="76">
        <v>0</v>
      </c>
      <c r="L105" s="76">
        <f t="shared" si="31"/>
        <v>1</v>
      </c>
      <c r="M105" s="168">
        <v>1</v>
      </c>
      <c r="N105" s="76">
        <v>0</v>
      </c>
      <c r="O105" s="118">
        <v>0</v>
      </c>
      <c r="P105" s="118">
        <v>0</v>
      </c>
      <c r="R105" s="7" t="s">
        <v>204</v>
      </c>
      <c r="AF105" s="7">
        <v>1</v>
      </c>
    </row>
    <row r="106" spans="2:32" ht="42.75" x14ac:dyDescent="0.2">
      <c r="B106" s="166" t="s">
        <v>88</v>
      </c>
      <c r="C106" s="122" t="s">
        <v>205</v>
      </c>
      <c r="D106" s="116" t="s">
        <v>206</v>
      </c>
      <c r="E106" s="117">
        <f>M106</f>
        <v>1</v>
      </c>
      <c r="F106" s="117">
        <f>E106</f>
        <v>1</v>
      </c>
      <c r="G106" s="76">
        <f>SUM(H106:L106)</f>
        <v>1</v>
      </c>
      <c r="H106" s="76">
        <v>0</v>
      </c>
      <c r="I106" s="76">
        <v>0</v>
      </c>
      <c r="J106" s="76">
        <v>0</v>
      </c>
      <c r="K106" s="76">
        <v>0</v>
      </c>
      <c r="L106" s="76">
        <f>SUM(M106:N106)</f>
        <v>1</v>
      </c>
      <c r="M106" s="76">
        <v>1</v>
      </c>
      <c r="N106" s="76">
        <v>0</v>
      </c>
      <c r="O106" s="118">
        <v>0</v>
      </c>
      <c r="P106" s="118">
        <v>0</v>
      </c>
      <c r="AF106" s="7">
        <v>1</v>
      </c>
    </row>
    <row r="107" spans="2:32" ht="42.75" x14ac:dyDescent="0.2">
      <c r="B107" s="166" t="s">
        <v>90</v>
      </c>
      <c r="C107" s="73" t="s">
        <v>207</v>
      </c>
      <c r="D107" s="116" t="s">
        <v>179</v>
      </c>
      <c r="E107" s="117">
        <v>100</v>
      </c>
      <c r="F107" s="117">
        <v>100</v>
      </c>
      <c r="G107" s="76">
        <f>SUM(H107:L107)</f>
        <v>1</v>
      </c>
      <c r="H107" s="75">
        <v>0</v>
      </c>
      <c r="I107" s="75">
        <v>0</v>
      </c>
      <c r="J107" s="75">
        <v>0</v>
      </c>
      <c r="K107" s="75">
        <v>0</v>
      </c>
      <c r="L107" s="76">
        <f>SUM(M107:N107)</f>
        <v>1</v>
      </c>
      <c r="M107" s="75">
        <v>1</v>
      </c>
      <c r="N107" s="75">
        <v>0</v>
      </c>
      <c r="O107" s="110">
        <v>0</v>
      </c>
      <c r="P107" s="110">
        <v>0</v>
      </c>
      <c r="AF107" s="7">
        <v>1</v>
      </c>
    </row>
    <row r="108" spans="2:32" ht="43.5" customHeight="1" x14ac:dyDescent="0.2">
      <c r="B108" s="166" t="s">
        <v>93</v>
      </c>
      <c r="C108" s="122" t="s">
        <v>208</v>
      </c>
      <c r="D108" s="116" t="s">
        <v>200</v>
      </c>
      <c r="E108" s="168">
        <v>55</v>
      </c>
      <c r="F108" s="168">
        <f>737457.81/1000</f>
        <v>737.45781000000011</v>
      </c>
      <c r="G108" s="76">
        <f t="shared" si="30"/>
        <v>1</v>
      </c>
      <c r="H108" s="76">
        <v>0</v>
      </c>
      <c r="I108" s="76">
        <v>0</v>
      </c>
      <c r="J108" s="76">
        <v>0</v>
      </c>
      <c r="K108" s="76">
        <v>0</v>
      </c>
      <c r="L108" s="76">
        <f t="shared" si="31"/>
        <v>1</v>
      </c>
      <c r="M108" s="168">
        <v>1</v>
      </c>
      <c r="N108" s="76">
        <v>0</v>
      </c>
      <c r="O108" s="118">
        <v>0</v>
      </c>
      <c r="P108" s="118">
        <v>0</v>
      </c>
      <c r="R108" s="7" t="s">
        <v>209</v>
      </c>
      <c r="AF108" s="7">
        <v>1</v>
      </c>
    </row>
    <row r="109" spans="2:32" ht="51.75" customHeight="1" x14ac:dyDescent="0.2">
      <c r="B109" s="166" t="s">
        <v>97</v>
      </c>
      <c r="C109" s="73" t="s">
        <v>210</v>
      </c>
      <c r="D109" s="161" t="s">
        <v>200</v>
      </c>
      <c r="E109" s="169">
        <v>143</v>
      </c>
      <c r="F109" s="169">
        <v>2062.63</v>
      </c>
      <c r="G109" s="76">
        <f t="shared" si="30"/>
        <v>1</v>
      </c>
      <c r="H109" s="75">
        <v>0</v>
      </c>
      <c r="I109" s="75">
        <v>0</v>
      </c>
      <c r="J109" s="75">
        <v>0</v>
      </c>
      <c r="K109" s="75">
        <v>0</v>
      </c>
      <c r="L109" s="76">
        <f t="shared" si="31"/>
        <v>1</v>
      </c>
      <c r="M109" s="168">
        <v>1</v>
      </c>
      <c r="N109" s="75">
        <v>0</v>
      </c>
      <c r="O109" s="110">
        <v>0</v>
      </c>
      <c r="P109" s="110">
        <v>0</v>
      </c>
      <c r="R109" s="7" t="s">
        <v>211</v>
      </c>
      <c r="AF109" s="7">
        <v>1</v>
      </c>
    </row>
    <row r="110" spans="2:32" ht="33" customHeight="1" x14ac:dyDescent="0.2">
      <c r="B110" s="166" t="s">
        <v>99</v>
      </c>
      <c r="C110" s="73" t="s">
        <v>212</v>
      </c>
      <c r="D110" s="161" t="s">
        <v>200</v>
      </c>
      <c r="E110" s="169">
        <v>42</v>
      </c>
      <c r="F110" s="169">
        <f>1020.45</f>
        <v>1020.45</v>
      </c>
      <c r="G110" s="76">
        <f t="shared" si="30"/>
        <v>1</v>
      </c>
      <c r="H110" s="75">
        <v>0</v>
      </c>
      <c r="I110" s="75">
        <v>0</v>
      </c>
      <c r="J110" s="75">
        <v>0</v>
      </c>
      <c r="K110" s="75">
        <v>0</v>
      </c>
      <c r="L110" s="76">
        <f t="shared" si="31"/>
        <v>1</v>
      </c>
      <c r="M110" s="168">
        <v>1</v>
      </c>
      <c r="N110" s="75">
        <v>0</v>
      </c>
      <c r="O110" s="110">
        <v>0</v>
      </c>
      <c r="P110" s="110">
        <v>0</v>
      </c>
      <c r="R110" s="7" t="s">
        <v>213</v>
      </c>
      <c r="AF110" s="7">
        <v>1</v>
      </c>
    </row>
    <row r="111" spans="2:32" ht="42.75" x14ac:dyDescent="0.2">
      <c r="B111" s="166" t="s">
        <v>101</v>
      </c>
      <c r="C111" s="73" t="s">
        <v>214</v>
      </c>
      <c r="D111" s="161" t="s">
        <v>200</v>
      </c>
      <c r="E111" s="170">
        <v>10</v>
      </c>
      <c r="F111" s="170">
        <v>10</v>
      </c>
      <c r="G111" s="76">
        <f t="shared" si="30"/>
        <v>1</v>
      </c>
      <c r="H111" s="75">
        <v>0</v>
      </c>
      <c r="I111" s="75">
        <v>0</v>
      </c>
      <c r="J111" s="75">
        <v>0</v>
      </c>
      <c r="K111" s="75">
        <v>0</v>
      </c>
      <c r="L111" s="76">
        <f t="shared" si="31"/>
        <v>1</v>
      </c>
      <c r="M111" s="168">
        <v>1</v>
      </c>
      <c r="N111" s="75">
        <v>0</v>
      </c>
      <c r="O111" s="110">
        <v>0</v>
      </c>
      <c r="P111" s="110">
        <v>0</v>
      </c>
      <c r="AF111" s="7">
        <v>1</v>
      </c>
    </row>
    <row r="112" spans="2:32" ht="42.75" x14ac:dyDescent="0.2">
      <c r="B112" s="166" t="s">
        <v>105</v>
      </c>
      <c r="C112" s="73" t="s">
        <v>215</v>
      </c>
      <c r="D112" s="161" t="s">
        <v>200</v>
      </c>
      <c r="E112" s="170">
        <v>10</v>
      </c>
      <c r="F112" s="170">
        <v>10</v>
      </c>
      <c r="G112" s="76">
        <f t="shared" si="30"/>
        <v>1</v>
      </c>
      <c r="H112" s="75">
        <v>0</v>
      </c>
      <c r="I112" s="75">
        <v>0</v>
      </c>
      <c r="J112" s="75">
        <v>0</v>
      </c>
      <c r="K112" s="75">
        <v>0</v>
      </c>
      <c r="L112" s="76">
        <f t="shared" si="31"/>
        <v>1</v>
      </c>
      <c r="M112" s="168">
        <v>1</v>
      </c>
      <c r="N112" s="75">
        <v>0</v>
      </c>
      <c r="O112" s="110">
        <v>0</v>
      </c>
      <c r="P112" s="110">
        <v>0</v>
      </c>
      <c r="AF112" s="7">
        <v>1</v>
      </c>
    </row>
    <row r="113" spans="2:32" ht="42.75" x14ac:dyDescent="0.2">
      <c r="B113" s="166" t="s">
        <v>109</v>
      </c>
      <c r="C113" s="73" t="s">
        <v>216</v>
      </c>
      <c r="D113" s="161" t="s">
        <v>200</v>
      </c>
      <c r="E113" s="170">
        <v>10</v>
      </c>
      <c r="F113" s="170">
        <v>10</v>
      </c>
      <c r="G113" s="76">
        <f t="shared" si="30"/>
        <v>1</v>
      </c>
      <c r="H113" s="75">
        <v>0</v>
      </c>
      <c r="I113" s="75">
        <v>0</v>
      </c>
      <c r="J113" s="75">
        <v>0</v>
      </c>
      <c r="K113" s="75">
        <v>0</v>
      </c>
      <c r="L113" s="76">
        <f t="shared" si="31"/>
        <v>1</v>
      </c>
      <c r="M113" s="168">
        <v>1</v>
      </c>
      <c r="N113" s="75">
        <v>0</v>
      </c>
      <c r="O113" s="110">
        <v>0</v>
      </c>
      <c r="P113" s="110">
        <v>0</v>
      </c>
      <c r="AF113" s="7">
        <v>1</v>
      </c>
    </row>
    <row r="114" spans="2:32" ht="42.75" x14ac:dyDescent="0.2">
      <c r="B114" s="166" t="s">
        <v>111</v>
      </c>
      <c r="C114" s="73" t="s">
        <v>217</v>
      </c>
      <c r="D114" s="161" t="s">
        <v>200</v>
      </c>
      <c r="E114" s="170">
        <v>10</v>
      </c>
      <c r="F114" s="170">
        <v>5</v>
      </c>
      <c r="G114" s="76">
        <f t="shared" si="30"/>
        <v>1</v>
      </c>
      <c r="H114" s="75">
        <v>0</v>
      </c>
      <c r="I114" s="75">
        <v>0</v>
      </c>
      <c r="J114" s="75">
        <v>0</v>
      </c>
      <c r="K114" s="75">
        <v>0</v>
      </c>
      <c r="L114" s="76">
        <f t="shared" si="31"/>
        <v>1</v>
      </c>
      <c r="M114" s="168">
        <v>1</v>
      </c>
      <c r="N114" s="75">
        <v>0</v>
      </c>
      <c r="O114" s="110">
        <v>0</v>
      </c>
      <c r="P114" s="110">
        <v>0</v>
      </c>
      <c r="AF114" s="7">
        <v>1</v>
      </c>
    </row>
    <row r="115" spans="2:32" ht="32.25" customHeight="1" x14ac:dyDescent="0.2">
      <c r="B115" s="166" t="s">
        <v>113</v>
      </c>
      <c r="C115" s="124" t="s">
        <v>218</v>
      </c>
      <c r="D115" s="161" t="s">
        <v>200</v>
      </c>
      <c r="E115" s="125">
        <v>1</v>
      </c>
      <c r="F115" s="163">
        <v>1</v>
      </c>
      <c r="G115" s="76">
        <f t="shared" si="30"/>
        <v>1</v>
      </c>
      <c r="H115" s="76">
        <v>0</v>
      </c>
      <c r="I115" s="76">
        <v>0</v>
      </c>
      <c r="J115" s="76">
        <v>0</v>
      </c>
      <c r="K115" s="76">
        <v>0</v>
      </c>
      <c r="L115" s="76">
        <f t="shared" si="31"/>
        <v>1</v>
      </c>
      <c r="M115" s="168">
        <v>1</v>
      </c>
      <c r="N115" s="75">
        <v>0</v>
      </c>
      <c r="O115" s="110">
        <v>0</v>
      </c>
      <c r="P115" s="110">
        <v>0</v>
      </c>
      <c r="AF115" s="7">
        <v>1</v>
      </c>
    </row>
    <row r="116" spans="2:32" ht="28.5" x14ac:dyDescent="0.2">
      <c r="B116" s="166" t="s">
        <v>116</v>
      </c>
      <c r="C116" s="124" t="s">
        <v>219</v>
      </c>
      <c r="D116" s="161" t="s">
        <v>200</v>
      </c>
      <c r="E116" s="125">
        <v>1</v>
      </c>
      <c r="F116" s="163">
        <v>1</v>
      </c>
      <c r="G116" s="76">
        <f t="shared" si="30"/>
        <v>1</v>
      </c>
      <c r="H116" s="76">
        <v>0</v>
      </c>
      <c r="I116" s="76">
        <v>0</v>
      </c>
      <c r="J116" s="76">
        <v>0</v>
      </c>
      <c r="K116" s="76">
        <v>0</v>
      </c>
      <c r="L116" s="76">
        <f t="shared" si="31"/>
        <v>1</v>
      </c>
      <c r="M116" s="168">
        <v>1</v>
      </c>
      <c r="N116" s="75">
        <v>0</v>
      </c>
      <c r="O116" s="110">
        <v>0</v>
      </c>
      <c r="P116" s="110">
        <v>0</v>
      </c>
      <c r="AF116" s="7">
        <v>1</v>
      </c>
    </row>
    <row r="117" spans="2:32" ht="28.5" x14ac:dyDescent="0.2">
      <c r="B117" s="166" t="s">
        <v>118</v>
      </c>
      <c r="C117" s="124" t="s">
        <v>220</v>
      </c>
      <c r="D117" s="161" t="s">
        <v>200</v>
      </c>
      <c r="E117" s="125">
        <v>1</v>
      </c>
      <c r="F117" s="163">
        <v>1</v>
      </c>
      <c r="G117" s="76">
        <f t="shared" si="30"/>
        <v>1</v>
      </c>
      <c r="H117" s="76">
        <v>0</v>
      </c>
      <c r="I117" s="76">
        <v>0</v>
      </c>
      <c r="J117" s="76">
        <v>0</v>
      </c>
      <c r="K117" s="76">
        <v>0</v>
      </c>
      <c r="L117" s="76">
        <f t="shared" si="31"/>
        <v>1</v>
      </c>
      <c r="M117" s="168">
        <v>1</v>
      </c>
      <c r="N117" s="75">
        <v>0</v>
      </c>
      <c r="O117" s="110">
        <v>0</v>
      </c>
      <c r="P117" s="110">
        <v>0</v>
      </c>
      <c r="AF117" s="7">
        <v>1</v>
      </c>
    </row>
    <row r="118" spans="2:32" ht="28.5" x14ac:dyDescent="0.2">
      <c r="B118" s="166" t="s">
        <v>120</v>
      </c>
      <c r="C118" s="124" t="s">
        <v>221</v>
      </c>
      <c r="D118" s="161" t="s">
        <v>200</v>
      </c>
      <c r="E118" s="125">
        <v>1</v>
      </c>
      <c r="F118" s="163">
        <v>1</v>
      </c>
      <c r="G118" s="76">
        <f t="shared" si="30"/>
        <v>1</v>
      </c>
      <c r="H118" s="76">
        <v>0</v>
      </c>
      <c r="I118" s="76">
        <v>0</v>
      </c>
      <c r="J118" s="76">
        <v>0</v>
      </c>
      <c r="K118" s="76">
        <v>0</v>
      </c>
      <c r="L118" s="76">
        <f t="shared" si="31"/>
        <v>1</v>
      </c>
      <c r="M118" s="168">
        <v>1</v>
      </c>
      <c r="N118" s="75">
        <v>0</v>
      </c>
      <c r="O118" s="110">
        <v>0</v>
      </c>
      <c r="P118" s="110">
        <v>0</v>
      </c>
      <c r="AF118" s="7">
        <v>1</v>
      </c>
    </row>
    <row r="119" spans="2:32" ht="28.5" x14ac:dyDescent="0.2">
      <c r="B119" s="166" t="s">
        <v>122</v>
      </c>
      <c r="C119" s="124" t="s">
        <v>222</v>
      </c>
      <c r="D119" s="161" t="s">
        <v>200</v>
      </c>
      <c r="E119" s="125">
        <v>1</v>
      </c>
      <c r="F119" s="163">
        <v>1</v>
      </c>
      <c r="G119" s="76">
        <f t="shared" si="30"/>
        <v>1</v>
      </c>
      <c r="H119" s="76">
        <v>0</v>
      </c>
      <c r="I119" s="76">
        <v>0</v>
      </c>
      <c r="J119" s="76">
        <v>0</v>
      </c>
      <c r="K119" s="76">
        <v>0</v>
      </c>
      <c r="L119" s="76">
        <f t="shared" si="31"/>
        <v>1</v>
      </c>
      <c r="M119" s="168">
        <v>1</v>
      </c>
      <c r="N119" s="75">
        <v>0</v>
      </c>
      <c r="O119" s="110">
        <v>0</v>
      </c>
      <c r="P119" s="110">
        <v>0</v>
      </c>
      <c r="AF119" s="7">
        <v>1</v>
      </c>
    </row>
    <row r="120" spans="2:32" ht="28.5" x14ac:dyDescent="0.2">
      <c r="B120" s="166" t="s">
        <v>124</v>
      </c>
      <c r="C120" s="124" t="s">
        <v>223</v>
      </c>
      <c r="D120" s="161" t="s">
        <v>200</v>
      </c>
      <c r="E120" s="125">
        <v>1</v>
      </c>
      <c r="F120" s="163">
        <v>1</v>
      </c>
      <c r="G120" s="76">
        <f t="shared" si="30"/>
        <v>1</v>
      </c>
      <c r="H120" s="76">
        <v>0</v>
      </c>
      <c r="I120" s="76">
        <v>0</v>
      </c>
      <c r="J120" s="76">
        <v>0</v>
      </c>
      <c r="K120" s="76">
        <v>0</v>
      </c>
      <c r="L120" s="76">
        <f t="shared" si="31"/>
        <v>1</v>
      </c>
      <c r="M120" s="168">
        <v>1</v>
      </c>
      <c r="N120" s="75">
        <v>0</v>
      </c>
      <c r="O120" s="110">
        <v>0</v>
      </c>
      <c r="P120" s="110">
        <v>0</v>
      </c>
      <c r="AF120" s="7">
        <v>1</v>
      </c>
    </row>
    <row r="121" spans="2:32" ht="28.5" x14ac:dyDescent="0.2">
      <c r="B121" s="166" t="s">
        <v>126</v>
      </c>
      <c r="C121" s="124" t="s">
        <v>224</v>
      </c>
      <c r="D121" s="161" t="s">
        <v>200</v>
      </c>
      <c r="E121" s="125">
        <v>1</v>
      </c>
      <c r="F121" s="163">
        <v>1</v>
      </c>
      <c r="G121" s="76">
        <f t="shared" si="30"/>
        <v>1</v>
      </c>
      <c r="H121" s="76">
        <v>0</v>
      </c>
      <c r="I121" s="76">
        <v>0</v>
      </c>
      <c r="J121" s="76">
        <v>0</v>
      </c>
      <c r="K121" s="76">
        <v>0</v>
      </c>
      <c r="L121" s="76">
        <f t="shared" si="31"/>
        <v>1</v>
      </c>
      <c r="M121" s="168">
        <v>1</v>
      </c>
      <c r="N121" s="75">
        <v>0</v>
      </c>
      <c r="O121" s="110">
        <v>0</v>
      </c>
      <c r="P121" s="110">
        <v>0</v>
      </c>
      <c r="AF121" s="7">
        <v>1</v>
      </c>
    </row>
    <row r="122" spans="2:32" ht="28.5" x14ac:dyDescent="0.2">
      <c r="B122" s="166" t="s">
        <v>128</v>
      </c>
      <c r="C122" s="124" t="s">
        <v>225</v>
      </c>
      <c r="D122" s="161" t="s">
        <v>200</v>
      </c>
      <c r="E122" s="125">
        <v>1</v>
      </c>
      <c r="F122" s="163">
        <v>1</v>
      </c>
      <c r="G122" s="76">
        <f t="shared" si="30"/>
        <v>1</v>
      </c>
      <c r="H122" s="76">
        <v>0</v>
      </c>
      <c r="I122" s="76">
        <v>0</v>
      </c>
      <c r="J122" s="76">
        <v>0</v>
      </c>
      <c r="K122" s="76">
        <v>0</v>
      </c>
      <c r="L122" s="76">
        <f t="shared" si="31"/>
        <v>1</v>
      </c>
      <c r="M122" s="168">
        <v>1</v>
      </c>
      <c r="N122" s="75">
        <v>0</v>
      </c>
      <c r="O122" s="110">
        <v>0</v>
      </c>
      <c r="P122" s="110">
        <v>0</v>
      </c>
      <c r="AF122" s="7">
        <v>1</v>
      </c>
    </row>
    <row r="123" spans="2:32" ht="28.5" x14ac:dyDescent="0.2">
      <c r="B123" s="166" t="s">
        <v>130</v>
      </c>
      <c r="C123" s="124" t="s">
        <v>226</v>
      </c>
      <c r="D123" s="161" t="s">
        <v>200</v>
      </c>
      <c r="E123" s="125">
        <v>1</v>
      </c>
      <c r="F123" s="163">
        <v>1</v>
      </c>
      <c r="G123" s="76">
        <f t="shared" si="30"/>
        <v>1</v>
      </c>
      <c r="H123" s="76">
        <v>0</v>
      </c>
      <c r="I123" s="76">
        <v>0</v>
      </c>
      <c r="J123" s="76">
        <v>0</v>
      </c>
      <c r="K123" s="76">
        <v>0</v>
      </c>
      <c r="L123" s="76">
        <f t="shared" si="31"/>
        <v>1</v>
      </c>
      <c r="M123" s="168">
        <v>1</v>
      </c>
      <c r="N123" s="75">
        <v>0</v>
      </c>
      <c r="O123" s="110">
        <v>0</v>
      </c>
      <c r="P123" s="110">
        <v>0</v>
      </c>
      <c r="AF123" s="7">
        <v>1</v>
      </c>
    </row>
    <row r="124" spans="2:32" ht="28.5" x14ac:dyDescent="0.2">
      <c r="B124" s="166" t="s">
        <v>132</v>
      </c>
      <c r="C124" s="124" t="s">
        <v>227</v>
      </c>
      <c r="D124" s="161" t="s">
        <v>200</v>
      </c>
      <c r="E124" s="125">
        <v>1</v>
      </c>
      <c r="F124" s="163">
        <v>1</v>
      </c>
      <c r="G124" s="76">
        <f t="shared" si="30"/>
        <v>1</v>
      </c>
      <c r="H124" s="76">
        <v>0</v>
      </c>
      <c r="I124" s="76">
        <v>0</v>
      </c>
      <c r="J124" s="76">
        <v>0</v>
      </c>
      <c r="K124" s="76">
        <v>0</v>
      </c>
      <c r="L124" s="76">
        <f t="shared" si="31"/>
        <v>1</v>
      </c>
      <c r="M124" s="168">
        <v>1</v>
      </c>
      <c r="N124" s="75">
        <v>0</v>
      </c>
      <c r="O124" s="110">
        <v>0</v>
      </c>
      <c r="P124" s="110">
        <v>0</v>
      </c>
      <c r="AF124" s="7">
        <v>1</v>
      </c>
    </row>
    <row r="125" spans="2:32" ht="57" x14ac:dyDescent="0.2">
      <c r="B125" s="166" t="s">
        <v>134</v>
      </c>
      <c r="C125" s="122" t="s">
        <v>228</v>
      </c>
      <c r="D125" s="116" t="s">
        <v>200</v>
      </c>
      <c r="E125" s="171">
        <v>1</v>
      </c>
      <c r="F125" s="171">
        <v>1</v>
      </c>
      <c r="G125" s="76">
        <f>SUM(H125:L125)</f>
        <v>1</v>
      </c>
      <c r="H125" s="76">
        <v>0</v>
      </c>
      <c r="I125" s="76">
        <v>0</v>
      </c>
      <c r="J125" s="76">
        <v>0</v>
      </c>
      <c r="K125" s="76">
        <v>0</v>
      </c>
      <c r="L125" s="76">
        <f>SUM(M125:N125)</f>
        <v>1</v>
      </c>
      <c r="M125" s="168">
        <v>1</v>
      </c>
      <c r="N125" s="76">
        <v>0</v>
      </c>
      <c r="O125" s="118">
        <v>0</v>
      </c>
      <c r="P125" s="118">
        <v>0</v>
      </c>
      <c r="AF125" s="7">
        <v>1</v>
      </c>
    </row>
    <row r="126" spans="2:32" ht="28.5" x14ac:dyDescent="0.2">
      <c r="B126" s="166" t="s">
        <v>136</v>
      </c>
      <c r="C126" s="124" t="s">
        <v>229</v>
      </c>
      <c r="D126" s="161" t="s">
        <v>179</v>
      </c>
      <c r="E126" s="128">
        <f>900000/6/1000</f>
        <v>150</v>
      </c>
      <c r="F126" s="162">
        <f>E126+M126</f>
        <v>151</v>
      </c>
      <c r="G126" s="76">
        <f t="shared" si="30"/>
        <v>1</v>
      </c>
      <c r="H126" s="76">
        <v>0</v>
      </c>
      <c r="I126" s="76">
        <v>0</v>
      </c>
      <c r="J126" s="76">
        <v>0</v>
      </c>
      <c r="K126" s="76">
        <v>0</v>
      </c>
      <c r="L126" s="76">
        <f t="shared" si="31"/>
        <v>1</v>
      </c>
      <c r="M126" s="168">
        <v>1</v>
      </c>
      <c r="N126" s="167">
        <v>0</v>
      </c>
      <c r="O126" s="167">
        <v>0</v>
      </c>
      <c r="P126" s="167">
        <v>0</v>
      </c>
      <c r="R126" s="7" t="s">
        <v>230</v>
      </c>
      <c r="AF126" s="7">
        <v>1</v>
      </c>
    </row>
    <row r="127" spans="2:32" ht="28.5" x14ac:dyDescent="0.2">
      <c r="B127" s="166" t="s">
        <v>138</v>
      </c>
      <c r="C127" s="124" t="s">
        <v>231</v>
      </c>
      <c r="D127" s="161" t="s">
        <v>179</v>
      </c>
      <c r="E127" s="128">
        <v>128.5</v>
      </c>
      <c r="F127" s="162">
        <f>E127+M127</f>
        <v>129.5</v>
      </c>
      <c r="G127" s="76">
        <f>SUM(H127:L127)</f>
        <v>1</v>
      </c>
      <c r="H127" s="76">
        <v>0</v>
      </c>
      <c r="I127" s="76">
        <v>0</v>
      </c>
      <c r="J127" s="76">
        <v>0</v>
      </c>
      <c r="K127" s="76">
        <v>0</v>
      </c>
      <c r="L127" s="76">
        <f t="shared" si="31"/>
        <v>1</v>
      </c>
      <c r="M127" s="168">
        <v>1</v>
      </c>
      <c r="N127" s="167">
        <v>0</v>
      </c>
      <c r="O127" s="167">
        <v>0</v>
      </c>
      <c r="P127" s="167">
        <v>0</v>
      </c>
      <c r="R127" s="7" t="s">
        <v>232</v>
      </c>
      <c r="AF127" s="7">
        <v>1</v>
      </c>
    </row>
    <row r="128" spans="2:32" ht="28.5" x14ac:dyDescent="0.2">
      <c r="B128" s="166" t="s">
        <v>140</v>
      </c>
      <c r="C128" s="73" t="s">
        <v>233</v>
      </c>
      <c r="D128" s="116" t="s">
        <v>206</v>
      </c>
      <c r="E128" s="117">
        <f>M128</f>
        <v>1</v>
      </c>
      <c r="F128" s="117">
        <f>E128</f>
        <v>1</v>
      </c>
      <c r="G128" s="76">
        <f>SUM(H128:L128)</f>
        <v>1</v>
      </c>
      <c r="H128" s="75">
        <v>0</v>
      </c>
      <c r="I128" s="75">
        <v>0</v>
      </c>
      <c r="J128" s="75">
        <v>0</v>
      </c>
      <c r="K128" s="75">
        <v>0</v>
      </c>
      <c r="L128" s="76">
        <f>SUM(M128:N128)</f>
        <v>1</v>
      </c>
      <c r="M128" s="168">
        <v>1</v>
      </c>
      <c r="N128" s="75">
        <v>0</v>
      </c>
      <c r="O128" s="110">
        <v>0</v>
      </c>
      <c r="P128" s="110">
        <v>0</v>
      </c>
      <c r="AF128" s="7">
        <v>1</v>
      </c>
    </row>
    <row r="129" spans="2:14" x14ac:dyDescent="0.25">
      <c r="B129" s="15"/>
      <c r="C129" s="172" t="s">
        <v>235</v>
      </c>
      <c r="D129" s="173"/>
      <c r="E129" s="174"/>
      <c r="F129" s="206" t="s">
        <v>236</v>
      </c>
      <c r="G129" s="206"/>
      <c r="H129" s="206"/>
      <c r="I129" s="206"/>
      <c r="J129" s="206"/>
      <c r="K129" s="175"/>
      <c r="L129" s="176"/>
      <c r="M129" s="176"/>
      <c r="N129" s="176"/>
    </row>
    <row r="130" spans="2:14" x14ac:dyDescent="0.2">
      <c r="C130" s="172" t="s">
        <v>234</v>
      </c>
      <c r="D130" s="173"/>
      <c r="E130" s="177"/>
      <c r="F130" s="206" t="s">
        <v>237</v>
      </c>
      <c r="G130" s="206"/>
      <c r="H130" s="206"/>
      <c r="I130" s="206"/>
      <c r="J130" s="206"/>
      <c r="K130" s="175"/>
      <c r="L130" s="176"/>
      <c r="M130" s="176"/>
      <c r="N130" s="176"/>
    </row>
    <row r="131" spans="2:14" x14ac:dyDescent="0.2">
      <c r="E131" s="178"/>
      <c r="F131" s="178"/>
      <c r="G131" s="176"/>
      <c r="H131" s="176"/>
      <c r="I131" s="176"/>
      <c r="J131" s="179"/>
      <c r="K131" s="175"/>
      <c r="L131" s="176"/>
      <c r="M131" s="176"/>
      <c r="N131" s="176"/>
    </row>
    <row r="132" spans="2:14" x14ac:dyDescent="0.2">
      <c r="E132" s="178"/>
      <c r="F132" s="207"/>
      <c r="G132" s="208"/>
      <c r="H132" s="208"/>
      <c r="I132" s="176"/>
      <c r="J132" s="179"/>
      <c r="K132" s="175"/>
      <c r="L132" s="176"/>
      <c r="M132" s="176"/>
      <c r="N132" s="176"/>
    </row>
    <row r="133" spans="2:14" x14ac:dyDescent="0.2">
      <c r="E133" s="180"/>
      <c r="F133" s="178"/>
      <c r="G133" s="176"/>
      <c r="H133" s="176"/>
      <c r="I133" s="176"/>
      <c r="J133" s="179"/>
      <c r="K133" s="175"/>
      <c r="L133" s="176"/>
      <c r="M133" s="176"/>
      <c r="N133" s="176"/>
    </row>
    <row r="134" spans="2:14" x14ac:dyDescent="0.2">
      <c r="E134" s="180"/>
      <c r="F134" s="178"/>
      <c r="G134" s="176"/>
      <c r="H134" s="181"/>
      <c r="I134" s="176"/>
      <c r="J134" s="179"/>
      <c r="K134" s="175"/>
      <c r="L134" s="176"/>
      <c r="M134" s="176"/>
      <c r="N134" s="176"/>
    </row>
    <row r="135" spans="2:14" x14ac:dyDescent="0.2">
      <c r="E135" s="180"/>
      <c r="F135" s="178"/>
      <c r="G135" s="176"/>
      <c r="H135" s="181"/>
      <c r="I135" s="176"/>
      <c r="J135" s="179"/>
      <c r="K135" s="175"/>
      <c r="L135" s="176"/>
      <c r="M135" s="176"/>
      <c r="N135" s="176"/>
    </row>
    <row r="136" spans="2:14" x14ac:dyDescent="0.2">
      <c r="E136" s="180"/>
      <c r="F136" s="178"/>
      <c r="G136" s="176"/>
      <c r="H136" s="181"/>
      <c r="I136" s="176"/>
      <c r="J136" s="179"/>
      <c r="K136" s="175"/>
      <c r="L136" s="176"/>
      <c r="M136" s="176"/>
      <c r="N136" s="176"/>
    </row>
    <row r="137" spans="2:14" x14ac:dyDescent="0.2">
      <c r="E137" s="180"/>
      <c r="F137" s="178"/>
      <c r="G137" s="176"/>
      <c r="H137" s="181"/>
      <c r="I137" s="176"/>
      <c r="J137" s="179"/>
      <c r="K137" s="175"/>
      <c r="L137" s="176"/>
      <c r="M137" s="176"/>
      <c r="N137" s="176"/>
    </row>
    <row r="138" spans="2:14" x14ac:dyDescent="0.2">
      <c r="E138" s="180"/>
      <c r="F138" s="178"/>
      <c r="G138" s="176"/>
      <c r="H138" s="181"/>
      <c r="I138" s="176"/>
      <c r="J138" s="179"/>
      <c r="K138" s="175"/>
      <c r="L138" s="176"/>
      <c r="M138" s="176"/>
      <c r="N138" s="176"/>
    </row>
    <row r="139" spans="2:14" x14ac:dyDescent="0.2">
      <c r="E139" s="180"/>
      <c r="F139" s="178"/>
      <c r="G139" s="176"/>
      <c r="H139" s="181"/>
      <c r="I139" s="176"/>
      <c r="J139" s="179"/>
      <c r="K139" s="175"/>
      <c r="L139" s="176"/>
      <c r="M139" s="176"/>
      <c r="N139" s="176"/>
    </row>
    <row r="140" spans="2:14" x14ac:dyDescent="0.2">
      <c r="E140" s="180"/>
      <c r="F140" s="178"/>
      <c r="G140" s="176"/>
      <c r="H140" s="181"/>
      <c r="I140" s="176"/>
      <c r="J140" s="179"/>
      <c r="K140" s="175"/>
      <c r="L140" s="176"/>
      <c r="M140" s="176"/>
      <c r="N140" s="176"/>
    </row>
    <row r="141" spans="2:14" x14ac:dyDescent="0.2">
      <c r="E141" s="180"/>
      <c r="F141" s="178"/>
      <c r="G141" s="176"/>
      <c r="H141" s="181"/>
      <c r="I141" s="176"/>
      <c r="J141" s="179"/>
      <c r="K141" s="175"/>
      <c r="L141" s="176"/>
      <c r="M141" s="176"/>
      <c r="N141" s="176"/>
    </row>
    <row r="142" spans="2:14" x14ac:dyDescent="0.2">
      <c r="E142" s="180"/>
      <c r="F142" s="178"/>
      <c r="G142" s="176"/>
      <c r="H142" s="181"/>
      <c r="I142" s="176"/>
      <c r="J142" s="179"/>
      <c r="K142" s="175"/>
      <c r="L142" s="176"/>
      <c r="M142" s="176"/>
      <c r="N142" s="176"/>
    </row>
    <row r="143" spans="2:14" x14ac:dyDescent="0.2">
      <c r="E143" s="180"/>
      <c r="F143" s="178"/>
      <c r="G143" s="176"/>
      <c r="H143" s="181"/>
      <c r="I143" s="176"/>
      <c r="J143" s="179"/>
      <c r="K143" s="175"/>
      <c r="L143" s="176"/>
      <c r="M143" s="176"/>
      <c r="N143" s="176"/>
    </row>
    <row r="144" spans="2:14" x14ac:dyDescent="0.2">
      <c r="E144" s="180"/>
      <c r="F144" s="178"/>
      <c r="G144" s="176"/>
      <c r="H144" s="181"/>
      <c r="I144" s="176"/>
      <c r="J144" s="179"/>
      <c r="K144" s="175"/>
      <c r="L144" s="176"/>
      <c r="M144" s="176"/>
      <c r="N144" s="176"/>
    </row>
    <row r="145" spans="5:14" x14ac:dyDescent="0.2">
      <c r="E145" s="180"/>
      <c r="F145" s="178"/>
      <c r="G145" s="176"/>
      <c r="H145" s="181"/>
      <c r="I145" s="176"/>
      <c r="J145" s="179"/>
      <c r="K145" s="175"/>
      <c r="L145" s="176"/>
      <c r="M145" s="176"/>
      <c r="N145" s="176"/>
    </row>
    <row r="146" spans="5:14" x14ac:dyDescent="0.2">
      <c r="E146" s="180"/>
      <c r="F146" s="178"/>
      <c r="G146" s="176"/>
      <c r="H146" s="181"/>
      <c r="I146" s="176"/>
      <c r="J146" s="179"/>
      <c r="K146" s="175"/>
      <c r="L146" s="176"/>
      <c r="M146" s="176"/>
      <c r="N146" s="176"/>
    </row>
    <row r="147" spans="5:14" x14ac:dyDescent="0.2">
      <c r="E147" s="180"/>
      <c r="F147" s="178"/>
      <c r="G147" s="176"/>
      <c r="H147" s="181"/>
      <c r="I147" s="176"/>
      <c r="J147" s="179"/>
      <c r="K147" s="175"/>
      <c r="L147" s="176"/>
      <c r="M147" s="176"/>
      <c r="N147" s="176"/>
    </row>
    <row r="148" spans="5:14" x14ac:dyDescent="0.2">
      <c r="E148" s="180"/>
      <c r="F148" s="178"/>
      <c r="G148" s="176"/>
      <c r="H148" s="181"/>
      <c r="I148" s="176"/>
      <c r="J148" s="179"/>
      <c r="K148" s="175"/>
      <c r="L148" s="176"/>
      <c r="M148" s="176"/>
      <c r="N148" s="176"/>
    </row>
    <row r="149" spans="5:14" x14ac:dyDescent="0.2">
      <c r="E149" s="180"/>
      <c r="F149" s="178"/>
      <c r="G149" s="176"/>
      <c r="H149" s="181"/>
      <c r="I149" s="176"/>
      <c r="J149" s="179"/>
      <c r="K149" s="175"/>
      <c r="L149" s="176"/>
      <c r="M149" s="176"/>
      <c r="N149" s="176"/>
    </row>
    <row r="150" spans="5:14" x14ac:dyDescent="0.2">
      <c r="E150" s="180"/>
      <c r="F150" s="178"/>
      <c r="G150" s="176"/>
      <c r="H150" s="181"/>
      <c r="I150" s="176"/>
      <c r="J150" s="179"/>
      <c r="K150" s="175"/>
      <c r="L150" s="176"/>
      <c r="M150" s="176"/>
      <c r="N150" s="176"/>
    </row>
    <row r="151" spans="5:14" x14ac:dyDescent="0.2">
      <c r="E151" s="180"/>
      <c r="F151" s="178"/>
      <c r="G151" s="176"/>
      <c r="H151" s="181"/>
      <c r="I151" s="176"/>
      <c r="J151" s="179"/>
      <c r="K151" s="175"/>
      <c r="L151" s="176"/>
      <c r="M151" s="176"/>
      <c r="N151" s="176"/>
    </row>
    <row r="152" spans="5:14" x14ac:dyDescent="0.2">
      <c r="E152" s="180"/>
      <c r="F152" s="178"/>
      <c r="G152" s="176"/>
      <c r="H152" s="181"/>
      <c r="I152" s="176"/>
      <c r="J152" s="179"/>
      <c r="K152" s="175"/>
      <c r="L152" s="176"/>
      <c r="M152" s="176"/>
      <c r="N152" s="176"/>
    </row>
    <row r="153" spans="5:14" x14ac:dyDescent="0.2">
      <c r="E153" s="180"/>
      <c r="F153" s="178"/>
      <c r="G153" s="176"/>
      <c r="H153" s="181"/>
      <c r="I153" s="176"/>
      <c r="J153" s="179"/>
      <c r="K153" s="175"/>
      <c r="L153" s="176"/>
      <c r="M153" s="176"/>
      <c r="N153" s="176"/>
    </row>
    <row r="154" spans="5:14" x14ac:dyDescent="0.2">
      <c r="E154" s="180"/>
      <c r="F154" s="178"/>
      <c r="G154" s="176"/>
      <c r="H154" s="181"/>
      <c r="I154" s="176"/>
      <c r="J154" s="179"/>
      <c r="K154" s="175"/>
      <c r="L154" s="176"/>
      <c r="M154" s="176"/>
      <c r="N154" s="176"/>
    </row>
    <row r="155" spans="5:14" x14ac:dyDescent="0.2">
      <c r="E155" s="180"/>
      <c r="F155" s="178"/>
      <c r="G155" s="176"/>
      <c r="H155" s="181"/>
      <c r="I155" s="176"/>
      <c r="J155" s="179"/>
      <c r="K155" s="175"/>
      <c r="L155" s="176"/>
      <c r="M155" s="176"/>
      <c r="N155" s="176"/>
    </row>
    <row r="156" spans="5:14" x14ac:dyDescent="0.2">
      <c r="E156" s="180"/>
      <c r="F156" s="178"/>
      <c r="G156" s="176"/>
      <c r="H156" s="181"/>
      <c r="I156" s="176"/>
      <c r="J156" s="179"/>
      <c r="K156" s="175"/>
      <c r="L156" s="176"/>
      <c r="M156" s="176"/>
      <c r="N156" s="176"/>
    </row>
    <row r="157" spans="5:14" x14ac:dyDescent="0.2">
      <c r="E157" s="180"/>
      <c r="F157" s="178"/>
      <c r="G157" s="176"/>
      <c r="H157" s="181"/>
      <c r="I157" s="176"/>
      <c r="J157" s="179"/>
      <c r="K157" s="175"/>
      <c r="L157" s="176"/>
      <c r="M157" s="176"/>
      <c r="N157" s="176"/>
    </row>
    <row r="158" spans="5:14" x14ac:dyDescent="0.2">
      <c r="E158" s="180"/>
      <c r="F158" s="178"/>
      <c r="G158" s="176"/>
      <c r="H158" s="181"/>
      <c r="I158" s="176"/>
      <c r="J158" s="179"/>
      <c r="K158" s="175"/>
      <c r="L158" s="176"/>
      <c r="M158" s="176"/>
      <c r="N158" s="176"/>
    </row>
    <row r="159" spans="5:14" x14ac:dyDescent="0.2">
      <c r="E159" s="180"/>
      <c r="F159" s="178"/>
      <c r="G159" s="176"/>
      <c r="H159" s="181"/>
      <c r="I159" s="176"/>
      <c r="J159" s="179"/>
      <c r="K159" s="175"/>
      <c r="L159" s="176"/>
      <c r="M159" s="176"/>
      <c r="N159" s="176"/>
    </row>
    <row r="160" spans="5:14" x14ac:dyDescent="0.2">
      <c r="E160" s="180"/>
      <c r="F160" s="178"/>
      <c r="G160" s="176"/>
      <c r="H160" s="181"/>
      <c r="I160" s="176"/>
      <c r="J160" s="179"/>
      <c r="K160" s="175"/>
      <c r="L160" s="176"/>
      <c r="M160" s="176"/>
      <c r="N160" s="176"/>
    </row>
    <row r="161" spans="5:14" x14ac:dyDescent="0.2">
      <c r="E161" s="180"/>
      <c r="F161" s="178"/>
      <c r="G161" s="176"/>
      <c r="H161" s="181"/>
      <c r="I161" s="176"/>
      <c r="J161" s="179"/>
      <c r="K161" s="175"/>
      <c r="L161" s="176"/>
      <c r="M161" s="176"/>
      <c r="N161" s="176"/>
    </row>
    <row r="162" spans="5:14" x14ac:dyDescent="0.2">
      <c r="E162" s="180"/>
      <c r="F162" s="178"/>
      <c r="G162" s="176"/>
      <c r="H162" s="181"/>
      <c r="I162" s="176"/>
      <c r="J162" s="179"/>
      <c r="K162" s="175"/>
      <c r="L162" s="176"/>
      <c r="M162" s="176"/>
      <c r="N162" s="176"/>
    </row>
    <row r="163" spans="5:14" x14ac:dyDescent="0.2">
      <c r="E163" s="180"/>
      <c r="F163" s="178"/>
      <c r="G163" s="176"/>
      <c r="H163" s="181"/>
      <c r="I163" s="176"/>
      <c r="J163" s="179"/>
      <c r="K163" s="175"/>
      <c r="L163" s="176"/>
      <c r="M163" s="176"/>
      <c r="N163" s="176"/>
    </row>
    <row r="164" spans="5:14" x14ac:dyDescent="0.2">
      <c r="E164" s="180"/>
      <c r="F164" s="178"/>
      <c r="G164" s="176"/>
      <c r="H164" s="181"/>
      <c r="I164" s="176"/>
      <c r="J164" s="179"/>
      <c r="K164" s="175"/>
      <c r="L164" s="176"/>
      <c r="M164" s="176"/>
      <c r="N164" s="176"/>
    </row>
    <row r="165" spans="5:14" x14ac:dyDescent="0.2">
      <c r="E165" s="180"/>
      <c r="F165" s="178"/>
      <c r="G165" s="176"/>
      <c r="H165" s="181"/>
      <c r="I165" s="176"/>
      <c r="J165" s="179"/>
      <c r="K165" s="175"/>
      <c r="L165" s="176"/>
      <c r="M165" s="176"/>
      <c r="N165" s="176"/>
    </row>
    <row r="166" spans="5:14" x14ac:dyDescent="0.2">
      <c r="E166" s="180"/>
      <c r="F166" s="178"/>
      <c r="G166" s="176"/>
      <c r="H166" s="181"/>
      <c r="I166" s="176"/>
      <c r="J166" s="179"/>
      <c r="K166" s="175"/>
      <c r="L166" s="176"/>
      <c r="M166" s="176"/>
      <c r="N166" s="176"/>
    </row>
    <row r="167" spans="5:14" x14ac:dyDescent="0.2">
      <c r="E167" s="180"/>
      <c r="F167" s="178"/>
      <c r="G167" s="176"/>
      <c r="H167" s="181"/>
      <c r="I167" s="176"/>
      <c r="J167" s="179"/>
      <c r="K167" s="175"/>
      <c r="L167" s="176"/>
      <c r="M167" s="176"/>
      <c r="N167" s="176"/>
    </row>
    <row r="168" spans="5:14" x14ac:dyDescent="0.2">
      <c r="E168" s="180"/>
      <c r="F168" s="178"/>
      <c r="G168" s="176"/>
      <c r="H168" s="181"/>
      <c r="I168" s="176"/>
      <c r="J168" s="179"/>
      <c r="K168" s="175"/>
      <c r="L168" s="176"/>
      <c r="M168" s="176"/>
      <c r="N168" s="176"/>
    </row>
    <row r="169" spans="5:14" x14ac:dyDescent="0.2">
      <c r="E169" s="180"/>
      <c r="F169" s="178"/>
      <c r="G169" s="176"/>
      <c r="H169" s="181"/>
      <c r="I169" s="176"/>
      <c r="J169" s="179"/>
      <c r="K169" s="175"/>
      <c r="L169" s="176"/>
      <c r="M169" s="176"/>
      <c r="N169" s="176"/>
    </row>
    <row r="170" spans="5:14" x14ac:dyDescent="0.2">
      <c r="E170" s="180"/>
      <c r="F170" s="178"/>
      <c r="G170" s="176"/>
      <c r="H170" s="181"/>
      <c r="I170" s="176"/>
      <c r="J170" s="179"/>
      <c r="K170" s="175"/>
      <c r="L170" s="176"/>
      <c r="M170" s="176"/>
      <c r="N170" s="176"/>
    </row>
    <row r="171" spans="5:14" x14ac:dyDescent="0.2">
      <c r="E171" s="180"/>
      <c r="F171" s="178"/>
      <c r="G171" s="176"/>
      <c r="H171" s="181"/>
      <c r="I171" s="176"/>
      <c r="J171" s="179"/>
      <c r="K171" s="175"/>
      <c r="L171" s="176"/>
      <c r="M171" s="176"/>
      <c r="N171" s="176"/>
    </row>
    <row r="172" spans="5:14" x14ac:dyDescent="0.2">
      <c r="E172" s="180"/>
      <c r="F172" s="178"/>
      <c r="G172" s="176"/>
      <c r="H172" s="181"/>
      <c r="I172" s="176"/>
      <c r="J172" s="179"/>
      <c r="K172" s="175"/>
      <c r="L172" s="176"/>
      <c r="M172" s="176"/>
      <c r="N172" s="176"/>
    </row>
    <row r="173" spans="5:14" x14ac:dyDescent="0.2">
      <c r="E173" s="180"/>
      <c r="F173" s="178"/>
      <c r="G173" s="176"/>
      <c r="H173" s="181"/>
      <c r="I173" s="176"/>
      <c r="J173" s="179"/>
      <c r="K173" s="175"/>
      <c r="L173" s="176"/>
      <c r="M173" s="176"/>
      <c r="N173" s="176"/>
    </row>
    <row r="174" spans="5:14" x14ac:dyDescent="0.2">
      <c r="E174" s="180"/>
      <c r="F174" s="178"/>
      <c r="G174" s="176"/>
      <c r="H174" s="181"/>
      <c r="I174" s="176"/>
      <c r="J174" s="179"/>
      <c r="K174" s="175"/>
      <c r="L174" s="176"/>
      <c r="M174" s="176"/>
      <c r="N174" s="176"/>
    </row>
    <row r="175" spans="5:14" x14ac:dyDescent="0.2">
      <c r="E175" s="180"/>
      <c r="F175" s="178"/>
      <c r="G175" s="176"/>
      <c r="H175" s="181"/>
      <c r="I175" s="176"/>
      <c r="J175" s="179"/>
      <c r="K175" s="175"/>
      <c r="L175" s="176"/>
      <c r="M175" s="176"/>
      <c r="N175" s="176"/>
    </row>
    <row r="176" spans="5:14" x14ac:dyDescent="0.2">
      <c r="E176" s="180"/>
      <c r="F176" s="178"/>
      <c r="G176" s="176"/>
      <c r="H176" s="181"/>
      <c r="I176" s="176"/>
      <c r="J176" s="179"/>
      <c r="K176" s="175"/>
      <c r="L176" s="176"/>
      <c r="M176" s="176"/>
      <c r="N176" s="176"/>
    </row>
    <row r="177" spans="4:14" x14ac:dyDescent="0.2">
      <c r="E177" s="180"/>
      <c r="F177" s="178"/>
      <c r="G177" s="176"/>
      <c r="H177" s="181"/>
      <c r="I177" s="176"/>
      <c r="J177" s="179"/>
      <c r="K177" s="175"/>
      <c r="L177" s="176"/>
      <c r="M177" s="176"/>
      <c r="N177" s="176"/>
    </row>
    <row r="178" spans="4:14" x14ac:dyDescent="0.2">
      <c r="E178" s="180"/>
      <c r="F178" s="178"/>
      <c r="G178" s="176"/>
      <c r="H178" s="181"/>
      <c r="I178" s="176"/>
      <c r="J178" s="179"/>
      <c r="K178" s="175"/>
      <c r="L178" s="176"/>
      <c r="M178" s="176"/>
      <c r="N178" s="176"/>
    </row>
    <row r="179" spans="4:14" x14ac:dyDescent="0.2">
      <c r="E179" s="180"/>
      <c r="F179" s="178"/>
      <c r="G179" s="176"/>
      <c r="H179" s="181"/>
      <c r="I179" s="176"/>
      <c r="J179" s="179"/>
      <c r="K179" s="175"/>
      <c r="L179" s="176"/>
      <c r="M179" s="176"/>
      <c r="N179" s="176"/>
    </row>
    <row r="180" spans="4:14" x14ac:dyDescent="0.2">
      <c r="E180" s="180"/>
      <c r="F180" s="178"/>
      <c r="G180" s="176"/>
      <c r="H180" s="181"/>
      <c r="I180" s="176"/>
      <c r="J180" s="179"/>
      <c r="K180" s="175"/>
      <c r="L180" s="176"/>
      <c r="M180" s="176"/>
      <c r="N180" s="176"/>
    </row>
    <row r="181" spans="4:14" x14ac:dyDescent="0.2">
      <c r="E181" s="180"/>
      <c r="F181" s="178"/>
      <c r="G181" s="176"/>
      <c r="H181" s="181"/>
      <c r="I181" s="176"/>
      <c r="J181" s="179"/>
      <c r="K181" s="175"/>
      <c r="L181" s="176"/>
      <c r="M181" s="176"/>
      <c r="N181" s="176"/>
    </row>
    <row r="182" spans="4:14" x14ac:dyDescent="0.2">
      <c r="E182" s="180"/>
      <c r="F182" s="178"/>
      <c r="G182" s="176"/>
      <c r="H182" s="181"/>
      <c r="I182" s="176"/>
      <c r="J182" s="179"/>
      <c r="K182" s="175"/>
      <c r="L182" s="176"/>
      <c r="M182" s="176"/>
      <c r="N182" s="176"/>
    </row>
    <row r="183" spans="4:14" x14ac:dyDescent="0.25">
      <c r="E183" s="155"/>
      <c r="H183" s="8"/>
    </row>
    <row r="184" spans="4:14" x14ac:dyDescent="0.25">
      <c r="E184" s="155"/>
      <c r="H184" s="8"/>
    </row>
    <row r="185" spans="4:14" x14ac:dyDescent="0.25">
      <c r="E185" s="155"/>
      <c r="H185" s="8"/>
    </row>
    <row r="186" spans="4:14" x14ac:dyDescent="0.25">
      <c r="E186" s="155"/>
      <c r="H186" s="8"/>
    </row>
    <row r="187" spans="4:14" x14ac:dyDescent="0.25">
      <c r="E187" s="155"/>
      <c r="H187" s="8"/>
    </row>
    <row r="188" spans="4:14" x14ac:dyDescent="0.25">
      <c r="E188" s="155"/>
      <c r="H188" s="8"/>
    </row>
    <row r="189" spans="4:14" x14ac:dyDescent="0.25">
      <c r="E189" s="155"/>
    </row>
    <row r="190" spans="4:14" x14ac:dyDescent="0.25">
      <c r="D190" s="182"/>
      <c r="E190" s="183"/>
      <c r="G190" s="3"/>
      <c r="H190" s="3"/>
    </row>
    <row r="191" spans="4:14" x14ac:dyDescent="0.25">
      <c r="E191" s="155"/>
    </row>
    <row r="192" spans="4:14" x14ac:dyDescent="0.25">
      <c r="E192" s="155"/>
    </row>
    <row r="193" spans="4:7" x14ac:dyDescent="0.25">
      <c r="D193" s="182"/>
      <c r="E193" s="183"/>
      <c r="F193" s="184"/>
    </row>
    <row r="194" spans="4:7" x14ac:dyDescent="0.25">
      <c r="D194" s="185"/>
      <c r="E194" s="186"/>
      <c r="F194" s="186"/>
      <c r="G194" s="187"/>
    </row>
    <row r="195" spans="4:7" x14ac:dyDescent="0.25">
      <c r="D195" s="185"/>
      <c r="E195" s="186"/>
      <c r="F195" s="186"/>
      <c r="G195" s="187"/>
    </row>
    <row r="196" spans="4:7" x14ac:dyDescent="0.25">
      <c r="D196" s="185"/>
      <c r="E196" s="186"/>
      <c r="F196" s="186"/>
      <c r="G196" s="187"/>
    </row>
    <row r="197" spans="4:7" x14ac:dyDescent="0.25">
      <c r="D197" s="185"/>
      <c r="E197" s="186"/>
      <c r="F197" s="186"/>
      <c r="G197" s="187"/>
    </row>
    <row r="198" spans="4:7" x14ac:dyDescent="0.25">
      <c r="D198" s="185"/>
      <c r="E198" s="186"/>
      <c r="F198" s="186"/>
      <c r="G198" s="187"/>
    </row>
    <row r="199" spans="4:7" x14ac:dyDescent="0.25">
      <c r="D199" s="185"/>
      <c r="E199" s="186"/>
      <c r="F199" s="186"/>
      <c r="G199" s="187"/>
    </row>
    <row r="200" spans="4:7" x14ac:dyDescent="0.25">
      <c r="D200" s="188"/>
      <c r="E200" s="189"/>
      <c r="F200" s="189"/>
      <c r="G200" s="190"/>
    </row>
    <row r="202" spans="4:7" x14ac:dyDescent="0.25">
      <c r="D202" s="182"/>
      <c r="E202" s="184"/>
      <c r="F202" s="184"/>
      <c r="G202" s="3"/>
    </row>
  </sheetData>
  <mergeCells count="23">
    <mergeCell ref="B10:B12"/>
    <mergeCell ref="C10:C12"/>
    <mergeCell ref="D10:D12"/>
    <mergeCell ref="E10:E12"/>
    <mergeCell ref="F10:F12"/>
    <mergeCell ref="B1:E1"/>
    <mergeCell ref="B2:E2"/>
    <mergeCell ref="J2:P2"/>
    <mergeCell ref="C7:O7"/>
    <mergeCell ref="C8:O8"/>
    <mergeCell ref="P10:P12"/>
    <mergeCell ref="H11:H12"/>
    <mergeCell ref="I11:I12"/>
    <mergeCell ref="J11:J12"/>
    <mergeCell ref="K11:K12"/>
    <mergeCell ref="L11:L12"/>
    <mergeCell ref="M11:N11"/>
    <mergeCell ref="F129:J129"/>
    <mergeCell ref="F132:H132"/>
    <mergeCell ref="G10:G12"/>
    <mergeCell ref="H10:N10"/>
    <mergeCell ref="O10:O12"/>
    <mergeCell ref="F130:J130"/>
  </mergeCells>
  <pageMargins left="0.25" right="0.25" top="0.25" bottom="0.25" header="0.3" footer="0.3"/>
  <pageSetup paperSize="9" scale="67" firstPageNumber="0" fitToHeight="0" orientation="landscape" r:id="rId1"/>
  <headerFooter alignWithMargins="0"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368A-4BB7-4607-B821-DCCB74D24F64}">
  <sheetPr>
    <pageSetUpPr fitToPage="1"/>
  </sheetPr>
  <dimension ref="B1:V207"/>
  <sheetViews>
    <sheetView tabSelected="1" topLeftCell="A124" zoomScale="85" zoomScaleNormal="85" zoomScaleSheetLayoutView="100" workbookViewId="0">
      <selection activeCell="K134" sqref="K134"/>
    </sheetView>
  </sheetViews>
  <sheetFormatPr defaultColWidth="8.7109375" defaultRowHeight="15" x14ac:dyDescent="0.25"/>
  <cols>
    <col min="1" max="1" width="2.28515625" style="7" customWidth="1"/>
    <col min="2" max="2" width="5.7109375" style="14" customWidth="1"/>
    <col min="3" max="3" width="49.7109375" style="21" customWidth="1"/>
    <col min="4" max="4" width="19" style="21" customWidth="1"/>
    <col min="5" max="5" width="13.7109375" style="1" customWidth="1"/>
    <col min="6" max="6" width="12.28515625" style="1" customWidth="1"/>
    <col min="7" max="7" width="13.85546875" style="2" customWidth="1"/>
    <col min="8" max="8" width="10.28515625" style="2" customWidth="1"/>
    <col min="9" max="9" width="10.42578125" style="2" customWidth="1"/>
    <col min="10" max="10" width="9.5703125" style="3" customWidth="1"/>
    <col min="11" max="11" width="11.140625" style="4" customWidth="1"/>
    <col min="12" max="12" width="13.28515625" style="2" customWidth="1"/>
    <col min="13" max="13" width="10.28515625" style="2" customWidth="1"/>
    <col min="14" max="14" width="16.7109375" style="2" customWidth="1"/>
    <col min="15" max="15" width="10.28515625" style="5" customWidth="1"/>
    <col min="16" max="16" width="8.85546875" style="6" customWidth="1"/>
    <col min="17" max="200" width="8.7109375" style="7"/>
    <col min="201" max="201" width="5.7109375" style="7" customWidth="1"/>
    <col min="202" max="202" width="49.7109375" style="7" customWidth="1"/>
    <col min="203" max="203" width="19" style="7" customWidth="1"/>
    <col min="204" max="204" width="13.7109375" style="7" customWidth="1"/>
    <col min="205" max="205" width="12.28515625" style="7" customWidth="1"/>
    <col min="206" max="206" width="13.85546875" style="7" customWidth="1"/>
    <col min="207" max="207" width="10.28515625" style="7" customWidth="1"/>
    <col min="208" max="208" width="10.42578125" style="7" customWidth="1"/>
    <col min="209" max="209" width="9.5703125" style="7" customWidth="1"/>
    <col min="210" max="210" width="11.140625" style="7" customWidth="1"/>
    <col min="211" max="211" width="13.28515625" style="7" customWidth="1"/>
    <col min="212" max="212" width="10.28515625" style="7" customWidth="1"/>
    <col min="213" max="213" width="16.7109375" style="7" customWidth="1"/>
    <col min="214" max="214" width="10.28515625" style="7" customWidth="1"/>
    <col min="215" max="215" width="8.85546875" style="7" customWidth="1"/>
    <col min="216" max="225" width="0" style="7" hidden="1" customWidth="1"/>
    <col min="226" max="226" width="21.5703125" style="7" customWidth="1"/>
    <col min="227" max="227" width="35" style="7" customWidth="1"/>
    <col min="228" max="228" width="18" style="7" bestFit="1" customWidth="1"/>
    <col min="229" max="229" width="13.42578125" style="7" customWidth="1"/>
    <col min="230" max="230" width="10.85546875" style="7" bestFit="1" customWidth="1"/>
    <col min="231" max="233" width="8.85546875" style="7" bestFit="1" customWidth="1"/>
    <col min="234" max="234" width="13.85546875" style="7" bestFit="1" customWidth="1"/>
    <col min="235" max="235" width="12.140625" style="7" bestFit="1" customWidth="1"/>
    <col min="236" max="236" width="13.85546875" style="7" bestFit="1" customWidth="1"/>
    <col min="237" max="238" width="8.85546875" style="7" bestFit="1" customWidth="1"/>
    <col min="239" max="240" width="8.7109375" style="7"/>
    <col min="241" max="241" width="15.42578125" style="7" customWidth="1"/>
    <col min="242" max="456" width="8.7109375" style="7"/>
    <col min="457" max="457" width="5.7109375" style="7" customWidth="1"/>
    <col min="458" max="458" width="49.7109375" style="7" customWidth="1"/>
    <col min="459" max="459" width="19" style="7" customWidth="1"/>
    <col min="460" max="460" width="13.7109375" style="7" customWidth="1"/>
    <col min="461" max="461" width="12.28515625" style="7" customWidth="1"/>
    <col min="462" max="462" width="13.85546875" style="7" customWidth="1"/>
    <col min="463" max="463" width="10.28515625" style="7" customWidth="1"/>
    <col min="464" max="464" width="10.42578125" style="7" customWidth="1"/>
    <col min="465" max="465" width="9.5703125" style="7" customWidth="1"/>
    <col min="466" max="466" width="11.140625" style="7" customWidth="1"/>
    <col min="467" max="467" width="13.28515625" style="7" customWidth="1"/>
    <col min="468" max="468" width="10.28515625" style="7" customWidth="1"/>
    <col min="469" max="469" width="16.7109375" style="7" customWidth="1"/>
    <col min="470" max="470" width="10.28515625" style="7" customWidth="1"/>
    <col min="471" max="471" width="8.85546875" style="7" customWidth="1"/>
    <col min="472" max="481" width="0" style="7" hidden="1" customWidth="1"/>
    <col min="482" max="482" width="21.5703125" style="7" customWidth="1"/>
    <col min="483" max="483" width="35" style="7" customWidth="1"/>
    <col min="484" max="484" width="18" style="7" bestFit="1" customWidth="1"/>
    <col min="485" max="485" width="13.42578125" style="7" customWidth="1"/>
    <col min="486" max="486" width="10.85546875" style="7" bestFit="1" customWidth="1"/>
    <col min="487" max="489" width="8.85546875" style="7" bestFit="1" customWidth="1"/>
    <col min="490" max="490" width="13.85546875" style="7" bestFit="1" customWidth="1"/>
    <col min="491" max="491" width="12.140625" style="7" bestFit="1" customWidth="1"/>
    <col min="492" max="492" width="13.85546875" style="7" bestFit="1" customWidth="1"/>
    <col min="493" max="494" width="8.85546875" style="7" bestFit="1" customWidth="1"/>
    <col min="495" max="496" width="8.7109375" style="7"/>
    <col min="497" max="497" width="15.42578125" style="7" customWidth="1"/>
    <col min="498" max="712" width="8.7109375" style="7"/>
    <col min="713" max="713" width="5.7109375" style="7" customWidth="1"/>
    <col min="714" max="714" width="49.7109375" style="7" customWidth="1"/>
    <col min="715" max="715" width="19" style="7" customWidth="1"/>
    <col min="716" max="716" width="13.7109375" style="7" customWidth="1"/>
    <col min="717" max="717" width="12.28515625" style="7" customWidth="1"/>
    <col min="718" max="718" width="13.85546875" style="7" customWidth="1"/>
    <col min="719" max="719" width="10.28515625" style="7" customWidth="1"/>
    <col min="720" max="720" width="10.42578125" style="7" customWidth="1"/>
    <col min="721" max="721" width="9.5703125" style="7" customWidth="1"/>
    <col min="722" max="722" width="11.140625" style="7" customWidth="1"/>
    <col min="723" max="723" width="13.28515625" style="7" customWidth="1"/>
    <col min="724" max="724" width="10.28515625" style="7" customWidth="1"/>
    <col min="725" max="725" width="16.7109375" style="7" customWidth="1"/>
    <col min="726" max="726" width="10.28515625" style="7" customWidth="1"/>
    <col min="727" max="727" width="8.85546875" style="7" customWidth="1"/>
    <col min="728" max="737" width="0" style="7" hidden="1" customWidth="1"/>
    <col min="738" max="738" width="21.5703125" style="7" customWidth="1"/>
    <col min="739" max="739" width="35" style="7" customWidth="1"/>
    <col min="740" max="740" width="18" style="7" bestFit="1" customWidth="1"/>
    <col min="741" max="741" width="13.42578125" style="7" customWidth="1"/>
    <col min="742" max="742" width="10.85546875" style="7" bestFit="1" customWidth="1"/>
    <col min="743" max="745" width="8.85546875" style="7" bestFit="1" customWidth="1"/>
    <col min="746" max="746" width="13.85546875" style="7" bestFit="1" customWidth="1"/>
    <col min="747" max="747" width="12.140625" style="7" bestFit="1" customWidth="1"/>
    <col min="748" max="748" width="13.85546875" style="7" bestFit="1" customWidth="1"/>
    <col min="749" max="750" width="8.85546875" style="7" bestFit="1" customWidth="1"/>
    <col min="751" max="752" width="8.7109375" style="7"/>
    <col min="753" max="753" width="15.42578125" style="7" customWidth="1"/>
    <col min="754" max="968" width="8.7109375" style="7"/>
    <col min="969" max="969" width="5.7109375" style="7" customWidth="1"/>
    <col min="970" max="970" width="49.7109375" style="7" customWidth="1"/>
    <col min="971" max="971" width="19" style="7" customWidth="1"/>
    <col min="972" max="972" width="13.7109375" style="7" customWidth="1"/>
    <col min="973" max="973" width="12.28515625" style="7" customWidth="1"/>
    <col min="974" max="974" width="13.85546875" style="7" customWidth="1"/>
    <col min="975" max="975" width="10.28515625" style="7" customWidth="1"/>
    <col min="976" max="976" width="10.42578125" style="7" customWidth="1"/>
    <col min="977" max="977" width="9.5703125" style="7" customWidth="1"/>
    <col min="978" max="978" width="11.140625" style="7" customWidth="1"/>
    <col min="979" max="979" width="13.28515625" style="7" customWidth="1"/>
    <col min="980" max="980" width="10.28515625" style="7" customWidth="1"/>
    <col min="981" max="981" width="16.7109375" style="7" customWidth="1"/>
    <col min="982" max="982" width="10.28515625" style="7" customWidth="1"/>
    <col min="983" max="983" width="8.85546875" style="7" customWidth="1"/>
    <col min="984" max="993" width="0" style="7" hidden="1" customWidth="1"/>
    <col min="994" max="994" width="21.5703125" style="7" customWidth="1"/>
    <col min="995" max="995" width="35" style="7" customWidth="1"/>
    <col min="996" max="996" width="18" style="7" bestFit="1" customWidth="1"/>
    <col min="997" max="997" width="13.42578125" style="7" customWidth="1"/>
    <col min="998" max="998" width="10.85546875" style="7" bestFit="1" customWidth="1"/>
    <col min="999" max="1001" width="8.85546875" style="7" bestFit="1" customWidth="1"/>
    <col min="1002" max="1002" width="13.85546875" style="7" bestFit="1" customWidth="1"/>
    <col min="1003" max="1003" width="12.140625" style="7" bestFit="1" customWidth="1"/>
    <col min="1004" max="1004" width="13.85546875" style="7" bestFit="1" customWidth="1"/>
    <col min="1005" max="1006" width="8.85546875" style="7" bestFit="1" customWidth="1"/>
    <col min="1007" max="1008" width="8.7109375" style="7"/>
    <col min="1009" max="1009" width="15.42578125" style="7" customWidth="1"/>
    <col min="1010" max="1224" width="8.7109375" style="7"/>
    <col min="1225" max="1225" width="5.7109375" style="7" customWidth="1"/>
    <col min="1226" max="1226" width="49.7109375" style="7" customWidth="1"/>
    <col min="1227" max="1227" width="19" style="7" customWidth="1"/>
    <col min="1228" max="1228" width="13.7109375" style="7" customWidth="1"/>
    <col min="1229" max="1229" width="12.28515625" style="7" customWidth="1"/>
    <col min="1230" max="1230" width="13.85546875" style="7" customWidth="1"/>
    <col min="1231" max="1231" width="10.28515625" style="7" customWidth="1"/>
    <col min="1232" max="1232" width="10.42578125" style="7" customWidth="1"/>
    <col min="1233" max="1233" width="9.5703125" style="7" customWidth="1"/>
    <col min="1234" max="1234" width="11.140625" style="7" customWidth="1"/>
    <col min="1235" max="1235" width="13.28515625" style="7" customWidth="1"/>
    <col min="1236" max="1236" width="10.28515625" style="7" customWidth="1"/>
    <col min="1237" max="1237" width="16.7109375" style="7" customWidth="1"/>
    <col min="1238" max="1238" width="10.28515625" style="7" customWidth="1"/>
    <col min="1239" max="1239" width="8.85546875" style="7" customWidth="1"/>
    <col min="1240" max="1249" width="0" style="7" hidden="1" customWidth="1"/>
    <col min="1250" max="1250" width="21.5703125" style="7" customWidth="1"/>
    <col min="1251" max="1251" width="35" style="7" customWidth="1"/>
    <col min="1252" max="1252" width="18" style="7" bestFit="1" customWidth="1"/>
    <col min="1253" max="1253" width="13.42578125" style="7" customWidth="1"/>
    <col min="1254" max="1254" width="10.85546875" style="7" bestFit="1" customWidth="1"/>
    <col min="1255" max="1257" width="8.85546875" style="7" bestFit="1" customWidth="1"/>
    <col min="1258" max="1258" width="13.85546875" style="7" bestFit="1" customWidth="1"/>
    <col min="1259" max="1259" width="12.140625" style="7" bestFit="1" customWidth="1"/>
    <col min="1260" max="1260" width="13.85546875" style="7" bestFit="1" customWidth="1"/>
    <col min="1261" max="1262" width="8.85546875" style="7" bestFit="1" customWidth="1"/>
    <col min="1263" max="1264" width="8.7109375" style="7"/>
    <col min="1265" max="1265" width="15.42578125" style="7" customWidth="1"/>
    <col min="1266" max="1480" width="8.7109375" style="7"/>
    <col min="1481" max="1481" width="5.7109375" style="7" customWidth="1"/>
    <col min="1482" max="1482" width="49.7109375" style="7" customWidth="1"/>
    <col min="1483" max="1483" width="19" style="7" customWidth="1"/>
    <col min="1484" max="1484" width="13.7109375" style="7" customWidth="1"/>
    <col min="1485" max="1485" width="12.28515625" style="7" customWidth="1"/>
    <col min="1486" max="1486" width="13.85546875" style="7" customWidth="1"/>
    <col min="1487" max="1487" width="10.28515625" style="7" customWidth="1"/>
    <col min="1488" max="1488" width="10.42578125" style="7" customWidth="1"/>
    <col min="1489" max="1489" width="9.5703125" style="7" customWidth="1"/>
    <col min="1490" max="1490" width="11.140625" style="7" customWidth="1"/>
    <col min="1491" max="1491" width="13.28515625" style="7" customWidth="1"/>
    <col min="1492" max="1492" width="10.28515625" style="7" customWidth="1"/>
    <col min="1493" max="1493" width="16.7109375" style="7" customWidth="1"/>
    <col min="1494" max="1494" width="10.28515625" style="7" customWidth="1"/>
    <col min="1495" max="1495" width="8.85546875" style="7" customWidth="1"/>
    <col min="1496" max="1505" width="0" style="7" hidden="1" customWidth="1"/>
    <col min="1506" max="1506" width="21.5703125" style="7" customWidth="1"/>
    <col min="1507" max="1507" width="35" style="7" customWidth="1"/>
    <col min="1508" max="1508" width="18" style="7" bestFit="1" customWidth="1"/>
    <col min="1509" max="1509" width="13.42578125" style="7" customWidth="1"/>
    <col min="1510" max="1510" width="10.85546875" style="7" bestFit="1" customWidth="1"/>
    <col min="1511" max="1513" width="8.85546875" style="7" bestFit="1" customWidth="1"/>
    <col min="1514" max="1514" width="13.85546875" style="7" bestFit="1" customWidth="1"/>
    <col min="1515" max="1515" width="12.140625" style="7" bestFit="1" customWidth="1"/>
    <col min="1516" max="1516" width="13.85546875" style="7" bestFit="1" customWidth="1"/>
    <col min="1517" max="1518" width="8.85546875" style="7" bestFit="1" customWidth="1"/>
    <col min="1519" max="1520" width="8.7109375" style="7"/>
    <col min="1521" max="1521" width="15.42578125" style="7" customWidth="1"/>
    <col min="1522" max="1736" width="8.7109375" style="7"/>
    <col min="1737" max="1737" width="5.7109375" style="7" customWidth="1"/>
    <col min="1738" max="1738" width="49.7109375" style="7" customWidth="1"/>
    <col min="1739" max="1739" width="19" style="7" customWidth="1"/>
    <col min="1740" max="1740" width="13.7109375" style="7" customWidth="1"/>
    <col min="1741" max="1741" width="12.28515625" style="7" customWidth="1"/>
    <col min="1742" max="1742" width="13.85546875" style="7" customWidth="1"/>
    <col min="1743" max="1743" width="10.28515625" style="7" customWidth="1"/>
    <col min="1744" max="1744" width="10.42578125" style="7" customWidth="1"/>
    <col min="1745" max="1745" width="9.5703125" style="7" customWidth="1"/>
    <col min="1746" max="1746" width="11.140625" style="7" customWidth="1"/>
    <col min="1747" max="1747" width="13.28515625" style="7" customWidth="1"/>
    <col min="1748" max="1748" width="10.28515625" style="7" customWidth="1"/>
    <col min="1749" max="1749" width="16.7109375" style="7" customWidth="1"/>
    <col min="1750" max="1750" width="10.28515625" style="7" customWidth="1"/>
    <col min="1751" max="1751" width="8.85546875" style="7" customWidth="1"/>
    <col min="1752" max="1761" width="0" style="7" hidden="1" customWidth="1"/>
    <col min="1762" max="1762" width="21.5703125" style="7" customWidth="1"/>
    <col min="1763" max="1763" width="35" style="7" customWidth="1"/>
    <col min="1764" max="1764" width="18" style="7" bestFit="1" customWidth="1"/>
    <col min="1765" max="1765" width="13.42578125" style="7" customWidth="1"/>
    <col min="1766" max="1766" width="10.85546875" style="7" bestFit="1" customWidth="1"/>
    <col min="1767" max="1769" width="8.85546875" style="7" bestFit="1" customWidth="1"/>
    <col min="1770" max="1770" width="13.85546875" style="7" bestFit="1" customWidth="1"/>
    <col min="1771" max="1771" width="12.140625" style="7" bestFit="1" customWidth="1"/>
    <col min="1772" max="1772" width="13.85546875" style="7" bestFit="1" customWidth="1"/>
    <col min="1773" max="1774" width="8.85546875" style="7" bestFit="1" customWidth="1"/>
    <col min="1775" max="1776" width="8.7109375" style="7"/>
    <col min="1777" max="1777" width="15.42578125" style="7" customWidth="1"/>
    <col min="1778" max="1992" width="8.7109375" style="7"/>
    <col min="1993" max="1993" width="5.7109375" style="7" customWidth="1"/>
    <col min="1994" max="1994" width="49.7109375" style="7" customWidth="1"/>
    <col min="1995" max="1995" width="19" style="7" customWidth="1"/>
    <col min="1996" max="1996" width="13.7109375" style="7" customWidth="1"/>
    <col min="1997" max="1997" width="12.28515625" style="7" customWidth="1"/>
    <col min="1998" max="1998" width="13.85546875" style="7" customWidth="1"/>
    <col min="1999" max="1999" width="10.28515625" style="7" customWidth="1"/>
    <col min="2000" max="2000" width="10.42578125" style="7" customWidth="1"/>
    <col min="2001" max="2001" width="9.5703125" style="7" customWidth="1"/>
    <col min="2002" max="2002" width="11.140625" style="7" customWidth="1"/>
    <col min="2003" max="2003" width="13.28515625" style="7" customWidth="1"/>
    <col min="2004" max="2004" width="10.28515625" style="7" customWidth="1"/>
    <col min="2005" max="2005" width="16.7109375" style="7" customWidth="1"/>
    <col min="2006" max="2006" width="10.28515625" style="7" customWidth="1"/>
    <col min="2007" max="2007" width="8.85546875" style="7" customWidth="1"/>
    <col min="2008" max="2017" width="0" style="7" hidden="1" customWidth="1"/>
    <col min="2018" max="2018" width="21.5703125" style="7" customWidth="1"/>
    <col min="2019" max="2019" width="35" style="7" customWidth="1"/>
    <col min="2020" max="2020" width="18" style="7" bestFit="1" customWidth="1"/>
    <col min="2021" max="2021" width="13.42578125" style="7" customWidth="1"/>
    <col min="2022" max="2022" width="10.85546875" style="7" bestFit="1" customWidth="1"/>
    <col min="2023" max="2025" width="8.85546875" style="7" bestFit="1" customWidth="1"/>
    <col min="2026" max="2026" width="13.85546875" style="7" bestFit="1" customWidth="1"/>
    <col min="2027" max="2027" width="12.140625" style="7" bestFit="1" customWidth="1"/>
    <col min="2028" max="2028" width="13.85546875" style="7" bestFit="1" customWidth="1"/>
    <col min="2029" max="2030" width="8.85546875" style="7" bestFit="1" customWidth="1"/>
    <col min="2031" max="2032" width="8.7109375" style="7"/>
    <col min="2033" max="2033" width="15.42578125" style="7" customWidth="1"/>
    <col min="2034" max="2248" width="8.7109375" style="7"/>
    <col min="2249" max="2249" width="5.7109375" style="7" customWidth="1"/>
    <col min="2250" max="2250" width="49.7109375" style="7" customWidth="1"/>
    <col min="2251" max="2251" width="19" style="7" customWidth="1"/>
    <col min="2252" max="2252" width="13.7109375" style="7" customWidth="1"/>
    <col min="2253" max="2253" width="12.28515625" style="7" customWidth="1"/>
    <col min="2254" max="2254" width="13.85546875" style="7" customWidth="1"/>
    <col min="2255" max="2255" width="10.28515625" style="7" customWidth="1"/>
    <col min="2256" max="2256" width="10.42578125" style="7" customWidth="1"/>
    <col min="2257" max="2257" width="9.5703125" style="7" customWidth="1"/>
    <col min="2258" max="2258" width="11.140625" style="7" customWidth="1"/>
    <col min="2259" max="2259" width="13.28515625" style="7" customWidth="1"/>
    <col min="2260" max="2260" width="10.28515625" style="7" customWidth="1"/>
    <col min="2261" max="2261" width="16.7109375" style="7" customWidth="1"/>
    <col min="2262" max="2262" width="10.28515625" style="7" customWidth="1"/>
    <col min="2263" max="2263" width="8.85546875" style="7" customWidth="1"/>
    <col min="2264" max="2273" width="0" style="7" hidden="1" customWidth="1"/>
    <col min="2274" max="2274" width="21.5703125" style="7" customWidth="1"/>
    <col min="2275" max="2275" width="35" style="7" customWidth="1"/>
    <col min="2276" max="2276" width="18" style="7" bestFit="1" customWidth="1"/>
    <col min="2277" max="2277" width="13.42578125" style="7" customWidth="1"/>
    <col min="2278" max="2278" width="10.85546875" style="7" bestFit="1" customWidth="1"/>
    <col min="2279" max="2281" width="8.85546875" style="7" bestFit="1" customWidth="1"/>
    <col min="2282" max="2282" width="13.85546875" style="7" bestFit="1" customWidth="1"/>
    <col min="2283" max="2283" width="12.140625" style="7" bestFit="1" customWidth="1"/>
    <col min="2284" max="2284" width="13.85546875" style="7" bestFit="1" customWidth="1"/>
    <col min="2285" max="2286" width="8.85546875" style="7" bestFit="1" customWidth="1"/>
    <col min="2287" max="2288" width="8.7109375" style="7"/>
    <col min="2289" max="2289" width="15.42578125" style="7" customWidth="1"/>
    <col min="2290" max="2504" width="8.7109375" style="7"/>
    <col min="2505" max="2505" width="5.7109375" style="7" customWidth="1"/>
    <col min="2506" max="2506" width="49.7109375" style="7" customWidth="1"/>
    <col min="2507" max="2507" width="19" style="7" customWidth="1"/>
    <col min="2508" max="2508" width="13.7109375" style="7" customWidth="1"/>
    <col min="2509" max="2509" width="12.28515625" style="7" customWidth="1"/>
    <col min="2510" max="2510" width="13.85546875" style="7" customWidth="1"/>
    <col min="2511" max="2511" width="10.28515625" style="7" customWidth="1"/>
    <col min="2512" max="2512" width="10.42578125" style="7" customWidth="1"/>
    <col min="2513" max="2513" width="9.5703125" style="7" customWidth="1"/>
    <col min="2514" max="2514" width="11.140625" style="7" customWidth="1"/>
    <col min="2515" max="2515" width="13.28515625" style="7" customWidth="1"/>
    <col min="2516" max="2516" width="10.28515625" style="7" customWidth="1"/>
    <col min="2517" max="2517" width="16.7109375" style="7" customWidth="1"/>
    <col min="2518" max="2518" width="10.28515625" style="7" customWidth="1"/>
    <col min="2519" max="2519" width="8.85546875" style="7" customWidth="1"/>
    <col min="2520" max="2529" width="0" style="7" hidden="1" customWidth="1"/>
    <col min="2530" max="2530" width="21.5703125" style="7" customWidth="1"/>
    <col min="2531" max="2531" width="35" style="7" customWidth="1"/>
    <col min="2532" max="2532" width="18" style="7" bestFit="1" customWidth="1"/>
    <col min="2533" max="2533" width="13.42578125" style="7" customWidth="1"/>
    <col min="2534" max="2534" width="10.85546875" style="7" bestFit="1" customWidth="1"/>
    <col min="2535" max="2537" width="8.85546875" style="7" bestFit="1" customWidth="1"/>
    <col min="2538" max="2538" width="13.85546875" style="7" bestFit="1" customWidth="1"/>
    <col min="2539" max="2539" width="12.140625" style="7" bestFit="1" customWidth="1"/>
    <col min="2540" max="2540" width="13.85546875" style="7" bestFit="1" customWidth="1"/>
    <col min="2541" max="2542" width="8.85546875" style="7" bestFit="1" customWidth="1"/>
    <col min="2543" max="2544" width="8.7109375" style="7"/>
    <col min="2545" max="2545" width="15.42578125" style="7" customWidth="1"/>
    <col min="2546" max="2760" width="8.7109375" style="7"/>
    <col min="2761" max="2761" width="5.7109375" style="7" customWidth="1"/>
    <col min="2762" max="2762" width="49.7109375" style="7" customWidth="1"/>
    <col min="2763" max="2763" width="19" style="7" customWidth="1"/>
    <col min="2764" max="2764" width="13.7109375" style="7" customWidth="1"/>
    <col min="2765" max="2765" width="12.28515625" style="7" customWidth="1"/>
    <col min="2766" max="2766" width="13.85546875" style="7" customWidth="1"/>
    <col min="2767" max="2767" width="10.28515625" style="7" customWidth="1"/>
    <col min="2768" max="2768" width="10.42578125" style="7" customWidth="1"/>
    <col min="2769" max="2769" width="9.5703125" style="7" customWidth="1"/>
    <col min="2770" max="2770" width="11.140625" style="7" customWidth="1"/>
    <col min="2771" max="2771" width="13.28515625" style="7" customWidth="1"/>
    <col min="2772" max="2772" width="10.28515625" style="7" customWidth="1"/>
    <col min="2773" max="2773" width="16.7109375" style="7" customWidth="1"/>
    <col min="2774" max="2774" width="10.28515625" style="7" customWidth="1"/>
    <col min="2775" max="2775" width="8.85546875" style="7" customWidth="1"/>
    <col min="2776" max="2785" width="0" style="7" hidden="1" customWidth="1"/>
    <col min="2786" max="2786" width="21.5703125" style="7" customWidth="1"/>
    <col min="2787" max="2787" width="35" style="7" customWidth="1"/>
    <col min="2788" max="2788" width="18" style="7" bestFit="1" customWidth="1"/>
    <col min="2789" max="2789" width="13.42578125" style="7" customWidth="1"/>
    <col min="2790" max="2790" width="10.85546875" style="7" bestFit="1" customWidth="1"/>
    <col min="2791" max="2793" width="8.85546875" style="7" bestFit="1" customWidth="1"/>
    <col min="2794" max="2794" width="13.85546875" style="7" bestFit="1" customWidth="1"/>
    <col min="2795" max="2795" width="12.140625" style="7" bestFit="1" customWidth="1"/>
    <col min="2796" max="2796" width="13.85546875" style="7" bestFit="1" customWidth="1"/>
    <col min="2797" max="2798" width="8.85546875" style="7" bestFit="1" customWidth="1"/>
    <col min="2799" max="2800" width="8.7109375" style="7"/>
    <col min="2801" max="2801" width="15.42578125" style="7" customWidth="1"/>
    <col min="2802" max="3016" width="8.7109375" style="7"/>
    <col min="3017" max="3017" width="5.7109375" style="7" customWidth="1"/>
    <col min="3018" max="3018" width="49.7109375" style="7" customWidth="1"/>
    <col min="3019" max="3019" width="19" style="7" customWidth="1"/>
    <col min="3020" max="3020" width="13.7109375" style="7" customWidth="1"/>
    <col min="3021" max="3021" width="12.28515625" style="7" customWidth="1"/>
    <col min="3022" max="3022" width="13.85546875" style="7" customWidth="1"/>
    <col min="3023" max="3023" width="10.28515625" style="7" customWidth="1"/>
    <col min="3024" max="3024" width="10.42578125" style="7" customWidth="1"/>
    <col min="3025" max="3025" width="9.5703125" style="7" customWidth="1"/>
    <col min="3026" max="3026" width="11.140625" style="7" customWidth="1"/>
    <col min="3027" max="3027" width="13.28515625" style="7" customWidth="1"/>
    <col min="3028" max="3028" width="10.28515625" style="7" customWidth="1"/>
    <col min="3029" max="3029" width="16.7109375" style="7" customWidth="1"/>
    <col min="3030" max="3030" width="10.28515625" style="7" customWidth="1"/>
    <col min="3031" max="3031" width="8.85546875" style="7" customWidth="1"/>
    <col min="3032" max="3041" width="0" style="7" hidden="1" customWidth="1"/>
    <col min="3042" max="3042" width="21.5703125" style="7" customWidth="1"/>
    <col min="3043" max="3043" width="35" style="7" customWidth="1"/>
    <col min="3044" max="3044" width="18" style="7" bestFit="1" customWidth="1"/>
    <col min="3045" max="3045" width="13.42578125" style="7" customWidth="1"/>
    <col min="3046" max="3046" width="10.85546875" style="7" bestFit="1" customWidth="1"/>
    <col min="3047" max="3049" width="8.85546875" style="7" bestFit="1" customWidth="1"/>
    <col min="3050" max="3050" width="13.85546875" style="7" bestFit="1" customWidth="1"/>
    <col min="3051" max="3051" width="12.140625" style="7" bestFit="1" customWidth="1"/>
    <col min="3052" max="3052" width="13.85546875" style="7" bestFit="1" customWidth="1"/>
    <col min="3053" max="3054" width="8.85546875" style="7" bestFit="1" customWidth="1"/>
    <col min="3055" max="3056" width="8.7109375" style="7"/>
    <col min="3057" max="3057" width="15.42578125" style="7" customWidth="1"/>
    <col min="3058" max="3272" width="8.7109375" style="7"/>
    <col min="3273" max="3273" width="5.7109375" style="7" customWidth="1"/>
    <col min="3274" max="3274" width="49.7109375" style="7" customWidth="1"/>
    <col min="3275" max="3275" width="19" style="7" customWidth="1"/>
    <col min="3276" max="3276" width="13.7109375" style="7" customWidth="1"/>
    <col min="3277" max="3277" width="12.28515625" style="7" customWidth="1"/>
    <col min="3278" max="3278" width="13.85546875" style="7" customWidth="1"/>
    <col min="3279" max="3279" width="10.28515625" style="7" customWidth="1"/>
    <col min="3280" max="3280" width="10.42578125" style="7" customWidth="1"/>
    <col min="3281" max="3281" width="9.5703125" style="7" customWidth="1"/>
    <col min="3282" max="3282" width="11.140625" style="7" customWidth="1"/>
    <col min="3283" max="3283" width="13.28515625" style="7" customWidth="1"/>
    <col min="3284" max="3284" width="10.28515625" style="7" customWidth="1"/>
    <col min="3285" max="3285" width="16.7109375" style="7" customWidth="1"/>
    <col min="3286" max="3286" width="10.28515625" style="7" customWidth="1"/>
    <col min="3287" max="3287" width="8.85546875" style="7" customWidth="1"/>
    <col min="3288" max="3297" width="0" style="7" hidden="1" customWidth="1"/>
    <col min="3298" max="3298" width="21.5703125" style="7" customWidth="1"/>
    <col min="3299" max="3299" width="35" style="7" customWidth="1"/>
    <col min="3300" max="3300" width="18" style="7" bestFit="1" customWidth="1"/>
    <col min="3301" max="3301" width="13.42578125" style="7" customWidth="1"/>
    <col min="3302" max="3302" width="10.85546875" style="7" bestFit="1" customWidth="1"/>
    <col min="3303" max="3305" width="8.85546875" style="7" bestFit="1" customWidth="1"/>
    <col min="3306" max="3306" width="13.85546875" style="7" bestFit="1" customWidth="1"/>
    <col min="3307" max="3307" width="12.140625" style="7" bestFit="1" customWidth="1"/>
    <col min="3308" max="3308" width="13.85546875" style="7" bestFit="1" customWidth="1"/>
    <col min="3309" max="3310" width="8.85546875" style="7" bestFit="1" customWidth="1"/>
    <col min="3311" max="3312" width="8.7109375" style="7"/>
    <col min="3313" max="3313" width="15.42578125" style="7" customWidth="1"/>
    <col min="3314" max="3528" width="8.7109375" style="7"/>
    <col min="3529" max="3529" width="5.7109375" style="7" customWidth="1"/>
    <col min="3530" max="3530" width="49.7109375" style="7" customWidth="1"/>
    <col min="3531" max="3531" width="19" style="7" customWidth="1"/>
    <col min="3532" max="3532" width="13.7109375" style="7" customWidth="1"/>
    <col min="3533" max="3533" width="12.28515625" style="7" customWidth="1"/>
    <col min="3534" max="3534" width="13.85546875" style="7" customWidth="1"/>
    <col min="3535" max="3535" width="10.28515625" style="7" customWidth="1"/>
    <col min="3536" max="3536" width="10.42578125" style="7" customWidth="1"/>
    <col min="3537" max="3537" width="9.5703125" style="7" customWidth="1"/>
    <col min="3538" max="3538" width="11.140625" style="7" customWidth="1"/>
    <col min="3539" max="3539" width="13.28515625" style="7" customWidth="1"/>
    <col min="3540" max="3540" width="10.28515625" style="7" customWidth="1"/>
    <col min="3541" max="3541" width="16.7109375" style="7" customWidth="1"/>
    <col min="3542" max="3542" width="10.28515625" style="7" customWidth="1"/>
    <col min="3543" max="3543" width="8.85546875" style="7" customWidth="1"/>
    <col min="3544" max="3553" width="0" style="7" hidden="1" customWidth="1"/>
    <col min="3554" max="3554" width="21.5703125" style="7" customWidth="1"/>
    <col min="3555" max="3555" width="35" style="7" customWidth="1"/>
    <col min="3556" max="3556" width="18" style="7" bestFit="1" customWidth="1"/>
    <col min="3557" max="3557" width="13.42578125" style="7" customWidth="1"/>
    <col min="3558" max="3558" width="10.85546875" style="7" bestFit="1" customWidth="1"/>
    <col min="3559" max="3561" width="8.85546875" style="7" bestFit="1" customWidth="1"/>
    <col min="3562" max="3562" width="13.85546875" style="7" bestFit="1" customWidth="1"/>
    <col min="3563" max="3563" width="12.140625" style="7" bestFit="1" customWidth="1"/>
    <col min="3564" max="3564" width="13.85546875" style="7" bestFit="1" customWidth="1"/>
    <col min="3565" max="3566" width="8.85546875" style="7" bestFit="1" customWidth="1"/>
    <col min="3567" max="3568" width="8.7109375" style="7"/>
    <col min="3569" max="3569" width="15.42578125" style="7" customWidth="1"/>
    <col min="3570" max="3784" width="8.7109375" style="7"/>
    <col min="3785" max="3785" width="5.7109375" style="7" customWidth="1"/>
    <col min="3786" max="3786" width="49.7109375" style="7" customWidth="1"/>
    <col min="3787" max="3787" width="19" style="7" customWidth="1"/>
    <col min="3788" max="3788" width="13.7109375" style="7" customWidth="1"/>
    <col min="3789" max="3789" width="12.28515625" style="7" customWidth="1"/>
    <col min="3790" max="3790" width="13.85546875" style="7" customWidth="1"/>
    <col min="3791" max="3791" width="10.28515625" style="7" customWidth="1"/>
    <col min="3792" max="3792" width="10.42578125" style="7" customWidth="1"/>
    <col min="3793" max="3793" width="9.5703125" style="7" customWidth="1"/>
    <col min="3794" max="3794" width="11.140625" style="7" customWidth="1"/>
    <col min="3795" max="3795" width="13.28515625" style="7" customWidth="1"/>
    <col min="3796" max="3796" width="10.28515625" style="7" customWidth="1"/>
    <col min="3797" max="3797" width="16.7109375" style="7" customWidth="1"/>
    <col min="3798" max="3798" width="10.28515625" style="7" customWidth="1"/>
    <col min="3799" max="3799" width="8.85546875" style="7" customWidth="1"/>
    <col min="3800" max="3809" width="0" style="7" hidden="1" customWidth="1"/>
    <col min="3810" max="3810" width="21.5703125" style="7" customWidth="1"/>
    <col min="3811" max="3811" width="35" style="7" customWidth="1"/>
    <col min="3812" max="3812" width="18" style="7" bestFit="1" customWidth="1"/>
    <col min="3813" max="3813" width="13.42578125" style="7" customWidth="1"/>
    <col min="3814" max="3814" width="10.85546875" style="7" bestFit="1" customWidth="1"/>
    <col min="3815" max="3817" width="8.85546875" style="7" bestFit="1" customWidth="1"/>
    <col min="3818" max="3818" width="13.85546875" style="7" bestFit="1" customWidth="1"/>
    <col min="3819" max="3819" width="12.140625" style="7" bestFit="1" customWidth="1"/>
    <col min="3820" max="3820" width="13.85546875" style="7" bestFit="1" customWidth="1"/>
    <col min="3821" max="3822" width="8.85546875" style="7" bestFit="1" customWidth="1"/>
    <col min="3823" max="3824" width="8.7109375" style="7"/>
    <col min="3825" max="3825" width="15.42578125" style="7" customWidth="1"/>
    <col min="3826" max="4040" width="8.7109375" style="7"/>
    <col min="4041" max="4041" width="5.7109375" style="7" customWidth="1"/>
    <col min="4042" max="4042" width="49.7109375" style="7" customWidth="1"/>
    <col min="4043" max="4043" width="19" style="7" customWidth="1"/>
    <col min="4044" max="4044" width="13.7109375" style="7" customWidth="1"/>
    <col min="4045" max="4045" width="12.28515625" style="7" customWidth="1"/>
    <col min="4046" max="4046" width="13.85546875" style="7" customWidth="1"/>
    <col min="4047" max="4047" width="10.28515625" style="7" customWidth="1"/>
    <col min="4048" max="4048" width="10.42578125" style="7" customWidth="1"/>
    <col min="4049" max="4049" width="9.5703125" style="7" customWidth="1"/>
    <col min="4050" max="4050" width="11.140625" style="7" customWidth="1"/>
    <col min="4051" max="4051" width="13.28515625" style="7" customWidth="1"/>
    <col min="4052" max="4052" width="10.28515625" style="7" customWidth="1"/>
    <col min="4053" max="4053" width="16.7109375" style="7" customWidth="1"/>
    <col min="4054" max="4054" width="10.28515625" style="7" customWidth="1"/>
    <col min="4055" max="4055" width="8.85546875" style="7" customWidth="1"/>
    <col min="4056" max="4065" width="0" style="7" hidden="1" customWidth="1"/>
    <col min="4066" max="4066" width="21.5703125" style="7" customWidth="1"/>
    <col min="4067" max="4067" width="35" style="7" customWidth="1"/>
    <col min="4068" max="4068" width="18" style="7" bestFit="1" customWidth="1"/>
    <col min="4069" max="4069" width="13.42578125" style="7" customWidth="1"/>
    <col min="4070" max="4070" width="10.85546875" style="7" bestFit="1" customWidth="1"/>
    <col min="4071" max="4073" width="8.85546875" style="7" bestFit="1" customWidth="1"/>
    <col min="4074" max="4074" width="13.85546875" style="7" bestFit="1" customWidth="1"/>
    <col min="4075" max="4075" width="12.140625" style="7" bestFit="1" customWidth="1"/>
    <col min="4076" max="4076" width="13.85546875" style="7" bestFit="1" customWidth="1"/>
    <col min="4077" max="4078" width="8.85546875" style="7" bestFit="1" customWidth="1"/>
    <col min="4079" max="4080" width="8.7109375" style="7"/>
    <col min="4081" max="4081" width="15.42578125" style="7" customWidth="1"/>
    <col min="4082" max="4296" width="8.7109375" style="7"/>
    <col min="4297" max="4297" width="5.7109375" style="7" customWidth="1"/>
    <col min="4298" max="4298" width="49.7109375" style="7" customWidth="1"/>
    <col min="4299" max="4299" width="19" style="7" customWidth="1"/>
    <col min="4300" max="4300" width="13.7109375" style="7" customWidth="1"/>
    <col min="4301" max="4301" width="12.28515625" style="7" customWidth="1"/>
    <col min="4302" max="4302" width="13.85546875" style="7" customWidth="1"/>
    <col min="4303" max="4303" width="10.28515625" style="7" customWidth="1"/>
    <col min="4304" max="4304" width="10.42578125" style="7" customWidth="1"/>
    <col min="4305" max="4305" width="9.5703125" style="7" customWidth="1"/>
    <col min="4306" max="4306" width="11.140625" style="7" customWidth="1"/>
    <col min="4307" max="4307" width="13.28515625" style="7" customWidth="1"/>
    <col min="4308" max="4308" width="10.28515625" style="7" customWidth="1"/>
    <col min="4309" max="4309" width="16.7109375" style="7" customWidth="1"/>
    <col min="4310" max="4310" width="10.28515625" style="7" customWidth="1"/>
    <col min="4311" max="4311" width="8.85546875" style="7" customWidth="1"/>
    <col min="4312" max="4321" width="0" style="7" hidden="1" customWidth="1"/>
    <col min="4322" max="4322" width="21.5703125" style="7" customWidth="1"/>
    <col min="4323" max="4323" width="35" style="7" customWidth="1"/>
    <col min="4324" max="4324" width="18" style="7" bestFit="1" customWidth="1"/>
    <col min="4325" max="4325" width="13.42578125" style="7" customWidth="1"/>
    <col min="4326" max="4326" width="10.85546875" style="7" bestFit="1" customWidth="1"/>
    <col min="4327" max="4329" width="8.85546875" style="7" bestFit="1" customWidth="1"/>
    <col min="4330" max="4330" width="13.85546875" style="7" bestFit="1" customWidth="1"/>
    <col min="4331" max="4331" width="12.140625" style="7" bestFit="1" customWidth="1"/>
    <col min="4332" max="4332" width="13.85546875" style="7" bestFit="1" customWidth="1"/>
    <col min="4333" max="4334" width="8.85546875" style="7" bestFit="1" customWidth="1"/>
    <col min="4335" max="4336" width="8.7109375" style="7"/>
    <col min="4337" max="4337" width="15.42578125" style="7" customWidth="1"/>
    <col min="4338" max="4552" width="8.7109375" style="7"/>
    <col min="4553" max="4553" width="5.7109375" style="7" customWidth="1"/>
    <col min="4554" max="4554" width="49.7109375" style="7" customWidth="1"/>
    <col min="4555" max="4555" width="19" style="7" customWidth="1"/>
    <col min="4556" max="4556" width="13.7109375" style="7" customWidth="1"/>
    <col min="4557" max="4557" width="12.28515625" style="7" customWidth="1"/>
    <col min="4558" max="4558" width="13.85546875" style="7" customWidth="1"/>
    <col min="4559" max="4559" width="10.28515625" style="7" customWidth="1"/>
    <col min="4560" max="4560" width="10.42578125" style="7" customWidth="1"/>
    <col min="4561" max="4561" width="9.5703125" style="7" customWidth="1"/>
    <col min="4562" max="4562" width="11.140625" style="7" customWidth="1"/>
    <col min="4563" max="4563" width="13.28515625" style="7" customWidth="1"/>
    <col min="4564" max="4564" width="10.28515625" style="7" customWidth="1"/>
    <col min="4565" max="4565" width="16.7109375" style="7" customWidth="1"/>
    <col min="4566" max="4566" width="10.28515625" style="7" customWidth="1"/>
    <col min="4567" max="4567" width="8.85546875" style="7" customWidth="1"/>
    <col min="4568" max="4577" width="0" style="7" hidden="1" customWidth="1"/>
    <col min="4578" max="4578" width="21.5703125" style="7" customWidth="1"/>
    <col min="4579" max="4579" width="35" style="7" customWidth="1"/>
    <col min="4580" max="4580" width="18" style="7" bestFit="1" customWidth="1"/>
    <col min="4581" max="4581" width="13.42578125" style="7" customWidth="1"/>
    <col min="4582" max="4582" width="10.85546875" style="7" bestFit="1" customWidth="1"/>
    <col min="4583" max="4585" width="8.85546875" style="7" bestFit="1" customWidth="1"/>
    <col min="4586" max="4586" width="13.85546875" style="7" bestFit="1" customWidth="1"/>
    <col min="4587" max="4587" width="12.140625" style="7" bestFit="1" customWidth="1"/>
    <col min="4588" max="4588" width="13.85546875" style="7" bestFit="1" customWidth="1"/>
    <col min="4589" max="4590" width="8.85546875" style="7" bestFit="1" customWidth="1"/>
    <col min="4591" max="4592" width="8.7109375" style="7"/>
    <col min="4593" max="4593" width="15.42578125" style="7" customWidth="1"/>
    <col min="4594" max="4808" width="8.7109375" style="7"/>
    <col min="4809" max="4809" width="5.7109375" style="7" customWidth="1"/>
    <col min="4810" max="4810" width="49.7109375" style="7" customWidth="1"/>
    <col min="4811" max="4811" width="19" style="7" customWidth="1"/>
    <col min="4812" max="4812" width="13.7109375" style="7" customWidth="1"/>
    <col min="4813" max="4813" width="12.28515625" style="7" customWidth="1"/>
    <col min="4814" max="4814" width="13.85546875" style="7" customWidth="1"/>
    <col min="4815" max="4815" width="10.28515625" style="7" customWidth="1"/>
    <col min="4816" max="4816" width="10.42578125" style="7" customWidth="1"/>
    <col min="4817" max="4817" width="9.5703125" style="7" customWidth="1"/>
    <col min="4818" max="4818" width="11.140625" style="7" customWidth="1"/>
    <col min="4819" max="4819" width="13.28515625" style="7" customWidth="1"/>
    <col min="4820" max="4820" width="10.28515625" style="7" customWidth="1"/>
    <col min="4821" max="4821" width="16.7109375" style="7" customWidth="1"/>
    <col min="4822" max="4822" width="10.28515625" style="7" customWidth="1"/>
    <col min="4823" max="4823" width="8.85546875" style="7" customWidth="1"/>
    <col min="4824" max="4833" width="0" style="7" hidden="1" customWidth="1"/>
    <col min="4834" max="4834" width="21.5703125" style="7" customWidth="1"/>
    <col min="4835" max="4835" width="35" style="7" customWidth="1"/>
    <col min="4836" max="4836" width="18" style="7" bestFit="1" customWidth="1"/>
    <col min="4837" max="4837" width="13.42578125" style="7" customWidth="1"/>
    <col min="4838" max="4838" width="10.85546875" style="7" bestFit="1" customWidth="1"/>
    <col min="4839" max="4841" width="8.85546875" style="7" bestFit="1" customWidth="1"/>
    <col min="4842" max="4842" width="13.85546875" style="7" bestFit="1" customWidth="1"/>
    <col min="4843" max="4843" width="12.140625" style="7" bestFit="1" customWidth="1"/>
    <col min="4844" max="4844" width="13.85546875" style="7" bestFit="1" customWidth="1"/>
    <col min="4845" max="4846" width="8.85546875" style="7" bestFit="1" customWidth="1"/>
    <col min="4847" max="4848" width="8.7109375" style="7"/>
    <col min="4849" max="4849" width="15.42578125" style="7" customWidth="1"/>
    <col min="4850" max="5064" width="8.7109375" style="7"/>
    <col min="5065" max="5065" width="5.7109375" style="7" customWidth="1"/>
    <col min="5066" max="5066" width="49.7109375" style="7" customWidth="1"/>
    <col min="5067" max="5067" width="19" style="7" customWidth="1"/>
    <col min="5068" max="5068" width="13.7109375" style="7" customWidth="1"/>
    <col min="5069" max="5069" width="12.28515625" style="7" customWidth="1"/>
    <col min="5070" max="5070" width="13.85546875" style="7" customWidth="1"/>
    <col min="5071" max="5071" width="10.28515625" style="7" customWidth="1"/>
    <col min="5072" max="5072" width="10.42578125" style="7" customWidth="1"/>
    <col min="5073" max="5073" width="9.5703125" style="7" customWidth="1"/>
    <col min="5074" max="5074" width="11.140625" style="7" customWidth="1"/>
    <col min="5075" max="5075" width="13.28515625" style="7" customWidth="1"/>
    <col min="5076" max="5076" width="10.28515625" style="7" customWidth="1"/>
    <col min="5077" max="5077" width="16.7109375" style="7" customWidth="1"/>
    <col min="5078" max="5078" width="10.28515625" style="7" customWidth="1"/>
    <col min="5079" max="5079" width="8.85546875" style="7" customWidth="1"/>
    <col min="5080" max="5089" width="0" style="7" hidden="1" customWidth="1"/>
    <col min="5090" max="5090" width="21.5703125" style="7" customWidth="1"/>
    <col min="5091" max="5091" width="35" style="7" customWidth="1"/>
    <col min="5092" max="5092" width="18" style="7" bestFit="1" customWidth="1"/>
    <col min="5093" max="5093" width="13.42578125" style="7" customWidth="1"/>
    <col min="5094" max="5094" width="10.85546875" style="7" bestFit="1" customWidth="1"/>
    <col min="5095" max="5097" width="8.85546875" style="7" bestFit="1" customWidth="1"/>
    <col min="5098" max="5098" width="13.85546875" style="7" bestFit="1" customWidth="1"/>
    <col min="5099" max="5099" width="12.140625" style="7" bestFit="1" customWidth="1"/>
    <col min="5100" max="5100" width="13.85546875" style="7" bestFit="1" customWidth="1"/>
    <col min="5101" max="5102" width="8.85546875" style="7" bestFit="1" customWidth="1"/>
    <col min="5103" max="5104" width="8.7109375" style="7"/>
    <col min="5105" max="5105" width="15.42578125" style="7" customWidth="1"/>
    <col min="5106" max="5320" width="8.7109375" style="7"/>
    <col min="5321" max="5321" width="5.7109375" style="7" customWidth="1"/>
    <col min="5322" max="5322" width="49.7109375" style="7" customWidth="1"/>
    <col min="5323" max="5323" width="19" style="7" customWidth="1"/>
    <col min="5324" max="5324" width="13.7109375" style="7" customWidth="1"/>
    <col min="5325" max="5325" width="12.28515625" style="7" customWidth="1"/>
    <col min="5326" max="5326" width="13.85546875" style="7" customWidth="1"/>
    <col min="5327" max="5327" width="10.28515625" style="7" customWidth="1"/>
    <col min="5328" max="5328" width="10.42578125" style="7" customWidth="1"/>
    <col min="5329" max="5329" width="9.5703125" style="7" customWidth="1"/>
    <col min="5330" max="5330" width="11.140625" style="7" customWidth="1"/>
    <col min="5331" max="5331" width="13.28515625" style="7" customWidth="1"/>
    <col min="5332" max="5332" width="10.28515625" style="7" customWidth="1"/>
    <col min="5333" max="5333" width="16.7109375" style="7" customWidth="1"/>
    <col min="5334" max="5334" width="10.28515625" style="7" customWidth="1"/>
    <col min="5335" max="5335" width="8.85546875" style="7" customWidth="1"/>
    <col min="5336" max="5345" width="0" style="7" hidden="1" customWidth="1"/>
    <col min="5346" max="5346" width="21.5703125" style="7" customWidth="1"/>
    <col min="5347" max="5347" width="35" style="7" customWidth="1"/>
    <col min="5348" max="5348" width="18" style="7" bestFit="1" customWidth="1"/>
    <col min="5349" max="5349" width="13.42578125" style="7" customWidth="1"/>
    <col min="5350" max="5350" width="10.85546875" style="7" bestFit="1" customWidth="1"/>
    <col min="5351" max="5353" width="8.85546875" style="7" bestFit="1" customWidth="1"/>
    <col min="5354" max="5354" width="13.85546875" style="7" bestFit="1" customWidth="1"/>
    <col min="5355" max="5355" width="12.140625" style="7" bestFit="1" customWidth="1"/>
    <col min="5356" max="5356" width="13.85546875" style="7" bestFit="1" customWidth="1"/>
    <col min="5357" max="5358" width="8.85546875" style="7" bestFit="1" customWidth="1"/>
    <col min="5359" max="5360" width="8.7109375" style="7"/>
    <col min="5361" max="5361" width="15.42578125" style="7" customWidth="1"/>
    <col min="5362" max="5576" width="8.7109375" style="7"/>
    <col min="5577" max="5577" width="5.7109375" style="7" customWidth="1"/>
    <col min="5578" max="5578" width="49.7109375" style="7" customWidth="1"/>
    <col min="5579" max="5579" width="19" style="7" customWidth="1"/>
    <col min="5580" max="5580" width="13.7109375" style="7" customWidth="1"/>
    <col min="5581" max="5581" width="12.28515625" style="7" customWidth="1"/>
    <col min="5582" max="5582" width="13.85546875" style="7" customWidth="1"/>
    <col min="5583" max="5583" width="10.28515625" style="7" customWidth="1"/>
    <col min="5584" max="5584" width="10.42578125" style="7" customWidth="1"/>
    <col min="5585" max="5585" width="9.5703125" style="7" customWidth="1"/>
    <col min="5586" max="5586" width="11.140625" style="7" customWidth="1"/>
    <col min="5587" max="5587" width="13.28515625" style="7" customWidth="1"/>
    <col min="5588" max="5588" width="10.28515625" style="7" customWidth="1"/>
    <col min="5589" max="5589" width="16.7109375" style="7" customWidth="1"/>
    <col min="5590" max="5590" width="10.28515625" style="7" customWidth="1"/>
    <col min="5591" max="5591" width="8.85546875" style="7" customWidth="1"/>
    <col min="5592" max="5601" width="0" style="7" hidden="1" customWidth="1"/>
    <col min="5602" max="5602" width="21.5703125" style="7" customWidth="1"/>
    <col min="5603" max="5603" width="35" style="7" customWidth="1"/>
    <col min="5604" max="5604" width="18" style="7" bestFit="1" customWidth="1"/>
    <col min="5605" max="5605" width="13.42578125" style="7" customWidth="1"/>
    <col min="5606" max="5606" width="10.85546875" style="7" bestFit="1" customWidth="1"/>
    <col min="5607" max="5609" width="8.85546875" style="7" bestFit="1" customWidth="1"/>
    <col min="5610" max="5610" width="13.85546875" style="7" bestFit="1" customWidth="1"/>
    <col min="5611" max="5611" width="12.140625" style="7" bestFit="1" customWidth="1"/>
    <col min="5612" max="5612" width="13.85546875" style="7" bestFit="1" customWidth="1"/>
    <col min="5613" max="5614" width="8.85546875" style="7" bestFit="1" customWidth="1"/>
    <col min="5615" max="5616" width="8.7109375" style="7"/>
    <col min="5617" max="5617" width="15.42578125" style="7" customWidth="1"/>
    <col min="5618" max="5832" width="8.7109375" style="7"/>
    <col min="5833" max="5833" width="5.7109375" style="7" customWidth="1"/>
    <col min="5834" max="5834" width="49.7109375" style="7" customWidth="1"/>
    <col min="5835" max="5835" width="19" style="7" customWidth="1"/>
    <col min="5836" max="5836" width="13.7109375" style="7" customWidth="1"/>
    <col min="5837" max="5837" width="12.28515625" style="7" customWidth="1"/>
    <col min="5838" max="5838" width="13.85546875" style="7" customWidth="1"/>
    <col min="5839" max="5839" width="10.28515625" style="7" customWidth="1"/>
    <col min="5840" max="5840" width="10.42578125" style="7" customWidth="1"/>
    <col min="5841" max="5841" width="9.5703125" style="7" customWidth="1"/>
    <col min="5842" max="5842" width="11.140625" style="7" customWidth="1"/>
    <col min="5843" max="5843" width="13.28515625" style="7" customWidth="1"/>
    <col min="5844" max="5844" width="10.28515625" style="7" customWidth="1"/>
    <col min="5845" max="5845" width="16.7109375" style="7" customWidth="1"/>
    <col min="5846" max="5846" width="10.28515625" style="7" customWidth="1"/>
    <col min="5847" max="5847" width="8.85546875" style="7" customWidth="1"/>
    <col min="5848" max="5857" width="0" style="7" hidden="1" customWidth="1"/>
    <col min="5858" max="5858" width="21.5703125" style="7" customWidth="1"/>
    <col min="5859" max="5859" width="35" style="7" customWidth="1"/>
    <col min="5860" max="5860" width="18" style="7" bestFit="1" customWidth="1"/>
    <col min="5861" max="5861" width="13.42578125" style="7" customWidth="1"/>
    <col min="5862" max="5862" width="10.85546875" style="7" bestFit="1" customWidth="1"/>
    <col min="5863" max="5865" width="8.85546875" style="7" bestFit="1" customWidth="1"/>
    <col min="5866" max="5866" width="13.85546875" style="7" bestFit="1" customWidth="1"/>
    <col min="5867" max="5867" width="12.140625" style="7" bestFit="1" customWidth="1"/>
    <col min="5868" max="5868" width="13.85546875" style="7" bestFit="1" customWidth="1"/>
    <col min="5869" max="5870" width="8.85546875" style="7" bestFit="1" customWidth="1"/>
    <col min="5871" max="5872" width="8.7109375" style="7"/>
    <col min="5873" max="5873" width="15.42578125" style="7" customWidth="1"/>
    <col min="5874" max="6088" width="8.7109375" style="7"/>
    <col min="6089" max="6089" width="5.7109375" style="7" customWidth="1"/>
    <col min="6090" max="6090" width="49.7109375" style="7" customWidth="1"/>
    <col min="6091" max="6091" width="19" style="7" customWidth="1"/>
    <col min="6092" max="6092" width="13.7109375" style="7" customWidth="1"/>
    <col min="6093" max="6093" width="12.28515625" style="7" customWidth="1"/>
    <col min="6094" max="6094" width="13.85546875" style="7" customWidth="1"/>
    <col min="6095" max="6095" width="10.28515625" style="7" customWidth="1"/>
    <col min="6096" max="6096" width="10.42578125" style="7" customWidth="1"/>
    <col min="6097" max="6097" width="9.5703125" style="7" customWidth="1"/>
    <col min="6098" max="6098" width="11.140625" style="7" customWidth="1"/>
    <col min="6099" max="6099" width="13.28515625" style="7" customWidth="1"/>
    <col min="6100" max="6100" width="10.28515625" style="7" customWidth="1"/>
    <col min="6101" max="6101" width="16.7109375" style="7" customWidth="1"/>
    <col min="6102" max="6102" width="10.28515625" style="7" customWidth="1"/>
    <col min="6103" max="6103" width="8.85546875" style="7" customWidth="1"/>
    <col min="6104" max="6113" width="0" style="7" hidden="1" customWidth="1"/>
    <col min="6114" max="6114" width="21.5703125" style="7" customWidth="1"/>
    <col min="6115" max="6115" width="35" style="7" customWidth="1"/>
    <col min="6116" max="6116" width="18" style="7" bestFit="1" customWidth="1"/>
    <col min="6117" max="6117" width="13.42578125" style="7" customWidth="1"/>
    <col min="6118" max="6118" width="10.85546875" style="7" bestFit="1" customWidth="1"/>
    <col min="6119" max="6121" width="8.85546875" style="7" bestFit="1" customWidth="1"/>
    <col min="6122" max="6122" width="13.85546875" style="7" bestFit="1" customWidth="1"/>
    <col min="6123" max="6123" width="12.140625" style="7" bestFit="1" customWidth="1"/>
    <col min="6124" max="6124" width="13.85546875" style="7" bestFit="1" customWidth="1"/>
    <col min="6125" max="6126" width="8.85546875" style="7" bestFit="1" customWidth="1"/>
    <col min="6127" max="6128" width="8.7109375" style="7"/>
    <col min="6129" max="6129" width="15.42578125" style="7" customWidth="1"/>
    <col min="6130" max="6344" width="8.7109375" style="7"/>
    <col min="6345" max="6345" width="5.7109375" style="7" customWidth="1"/>
    <col min="6346" max="6346" width="49.7109375" style="7" customWidth="1"/>
    <col min="6347" max="6347" width="19" style="7" customWidth="1"/>
    <col min="6348" max="6348" width="13.7109375" style="7" customWidth="1"/>
    <col min="6349" max="6349" width="12.28515625" style="7" customWidth="1"/>
    <col min="6350" max="6350" width="13.85546875" style="7" customWidth="1"/>
    <col min="6351" max="6351" width="10.28515625" style="7" customWidth="1"/>
    <col min="6352" max="6352" width="10.42578125" style="7" customWidth="1"/>
    <col min="6353" max="6353" width="9.5703125" style="7" customWidth="1"/>
    <col min="6354" max="6354" width="11.140625" style="7" customWidth="1"/>
    <col min="6355" max="6355" width="13.28515625" style="7" customWidth="1"/>
    <col min="6356" max="6356" width="10.28515625" style="7" customWidth="1"/>
    <col min="6357" max="6357" width="16.7109375" style="7" customWidth="1"/>
    <col min="6358" max="6358" width="10.28515625" style="7" customWidth="1"/>
    <col min="6359" max="6359" width="8.85546875" style="7" customWidth="1"/>
    <col min="6360" max="6369" width="0" style="7" hidden="1" customWidth="1"/>
    <col min="6370" max="6370" width="21.5703125" style="7" customWidth="1"/>
    <col min="6371" max="6371" width="35" style="7" customWidth="1"/>
    <col min="6372" max="6372" width="18" style="7" bestFit="1" customWidth="1"/>
    <col min="6373" max="6373" width="13.42578125" style="7" customWidth="1"/>
    <col min="6374" max="6374" width="10.85546875" style="7" bestFit="1" customWidth="1"/>
    <col min="6375" max="6377" width="8.85546875" style="7" bestFit="1" customWidth="1"/>
    <col min="6378" max="6378" width="13.85546875" style="7" bestFit="1" customWidth="1"/>
    <col min="6379" max="6379" width="12.140625" style="7" bestFit="1" customWidth="1"/>
    <col min="6380" max="6380" width="13.85546875" style="7" bestFit="1" customWidth="1"/>
    <col min="6381" max="6382" width="8.85546875" style="7" bestFit="1" customWidth="1"/>
    <col min="6383" max="6384" width="8.7109375" style="7"/>
    <col min="6385" max="6385" width="15.42578125" style="7" customWidth="1"/>
    <col min="6386" max="6600" width="8.7109375" style="7"/>
    <col min="6601" max="6601" width="5.7109375" style="7" customWidth="1"/>
    <col min="6602" max="6602" width="49.7109375" style="7" customWidth="1"/>
    <col min="6603" max="6603" width="19" style="7" customWidth="1"/>
    <col min="6604" max="6604" width="13.7109375" style="7" customWidth="1"/>
    <col min="6605" max="6605" width="12.28515625" style="7" customWidth="1"/>
    <col min="6606" max="6606" width="13.85546875" style="7" customWidth="1"/>
    <col min="6607" max="6607" width="10.28515625" style="7" customWidth="1"/>
    <col min="6608" max="6608" width="10.42578125" style="7" customWidth="1"/>
    <col min="6609" max="6609" width="9.5703125" style="7" customWidth="1"/>
    <col min="6610" max="6610" width="11.140625" style="7" customWidth="1"/>
    <col min="6611" max="6611" width="13.28515625" style="7" customWidth="1"/>
    <col min="6612" max="6612" width="10.28515625" style="7" customWidth="1"/>
    <col min="6613" max="6613" width="16.7109375" style="7" customWidth="1"/>
    <col min="6614" max="6614" width="10.28515625" style="7" customWidth="1"/>
    <col min="6615" max="6615" width="8.85546875" style="7" customWidth="1"/>
    <col min="6616" max="6625" width="0" style="7" hidden="1" customWidth="1"/>
    <col min="6626" max="6626" width="21.5703125" style="7" customWidth="1"/>
    <col min="6627" max="6627" width="35" style="7" customWidth="1"/>
    <col min="6628" max="6628" width="18" style="7" bestFit="1" customWidth="1"/>
    <col min="6629" max="6629" width="13.42578125" style="7" customWidth="1"/>
    <col min="6630" max="6630" width="10.85546875" style="7" bestFit="1" customWidth="1"/>
    <col min="6631" max="6633" width="8.85546875" style="7" bestFit="1" customWidth="1"/>
    <col min="6634" max="6634" width="13.85546875" style="7" bestFit="1" customWidth="1"/>
    <col min="6635" max="6635" width="12.140625" style="7" bestFit="1" customWidth="1"/>
    <col min="6636" max="6636" width="13.85546875" style="7" bestFit="1" customWidth="1"/>
    <col min="6637" max="6638" width="8.85546875" style="7" bestFit="1" customWidth="1"/>
    <col min="6639" max="6640" width="8.7109375" style="7"/>
    <col min="6641" max="6641" width="15.42578125" style="7" customWidth="1"/>
    <col min="6642" max="6856" width="8.7109375" style="7"/>
    <col min="6857" max="6857" width="5.7109375" style="7" customWidth="1"/>
    <col min="6858" max="6858" width="49.7109375" style="7" customWidth="1"/>
    <col min="6859" max="6859" width="19" style="7" customWidth="1"/>
    <col min="6860" max="6860" width="13.7109375" style="7" customWidth="1"/>
    <col min="6861" max="6861" width="12.28515625" style="7" customWidth="1"/>
    <col min="6862" max="6862" width="13.85546875" style="7" customWidth="1"/>
    <col min="6863" max="6863" width="10.28515625" style="7" customWidth="1"/>
    <col min="6864" max="6864" width="10.42578125" style="7" customWidth="1"/>
    <col min="6865" max="6865" width="9.5703125" style="7" customWidth="1"/>
    <col min="6866" max="6866" width="11.140625" style="7" customWidth="1"/>
    <col min="6867" max="6867" width="13.28515625" style="7" customWidth="1"/>
    <col min="6868" max="6868" width="10.28515625" style="7" customWidth="1"/>
    <col min="6869" max="6869" width="16.7109375" style="7" customWidth="1"/>
    <col min="6870" max="6870" width="10.28515625" style="7" customWidth="1"/>
    <col min="6871" max="6871" width="8.85546875" style="7" customWidth="1"/>
    <col min="6872" max="6881" width="0" style="7" hidden="1" customWidth="1"/>
    <col min="6882" max="6882" width="21.5703125" style="7" customWidth="1"/>
    <col min="6883" max="6883" width="35" style="7" customWidth="1"/>
    <col min="6884" max="6884" width="18" style="7" bestFit="1" customWidth="1"/>
    <col min="6885" max="6885" width="13.42578125" style="7" customWidth="1"/>
    <col min="6886" max="6886" width="10.85546875" style="7" bestFit="1" customWidth="1"/>
    <col min="6887" max="6889" width="8.85546875" style="7" bestFit="1" customWidth="1"/>
    <col min="6890" max="6890" width="13.85546875" style="7" bestFit="1" customWidth="1"/>
    <col min="6891" max="6891" width="12.140625" style="7" bestFit="1" customWidth="1"/>
    <col min="6892" max="6892" width="13.85546875" style="7" bestFit="1" customWidth="1"/>
    <col min="6893" max="6894" width="8.85546875" style="7" bestFit="1" customWidth="1"/>
    <col min="6895" max="6896" width="8.7109375" style="7"/>
    <col min="6897" max="6897" width="15.42578125" style="7" customWidth="1"/>
    <col min="6898" max="7112" width="8.7109375" style="7"/>
    <col min="7113" max="7113" width="5.7109375" style="7" customWidth="1"/>
    <col min="7114" max="7114" width="49.7109375" style="7" customWidth="1"/>
    <col min="7115" max="7115" width="19" style="7" customWidth="1"/>
    <col min="7116" max="7116" width="13.7109375" style="7" customWidth="1"/>
    <col min="7117" max="7117" width="12.28515625" style="7" customWidth="1"/>
    <col min="7118" max="7118" width="13.85546875" style="7" customWidth="1"/>
    <col min="7119" max="7119" width="10.28515625" style="7" customWidth="1"/>
    <col min="7120" max="7120" width="10.42578125" style="7" customWidth="1"/>
    <col min="7121" max="7121" width="9.5703125" style="7" customWidth="1"/>
    <col min="7122" max="7122" width="11.140625" style="7" customWidth="1"/>
    <col min="7123" max="7123" width="13.28515625" style="7" customWidth="1"/>
    <col min="7124" max="7124" width="10.28515625" style="7" customWidth="1"/>
    <col min="7125" max="7125" width="16.7109375" style="7" customWidth="1"/>
    <col min="7126" max="7126" width="10.28515625" style="7" customWidth="1"/>
    <col min="7127" max="7127" width="8.85546875" style="7" customWidth="1"/>
    <col min="7128" max="7137" width="0" style="7" hidden="1" customWidth="1"/>
    <col min="7138" max="7138" width="21.5703125" style="7" customWidth="1"/>
    <col min="7139" max="7139" width="35" style="7" customWidth="1"/>
    <col min="7140" max="7140" width="18" style="7" bestFit="1" customWidth="1"/>
    <col min="7141" max="7141" width="13.42578125" style="7" customWidth="1"/>
    <col min="7142" max="7142" width="10.85546875" style="7" bestFit="1" customWidth="1"/>
    <col min="7143" max="7145" width="8.85546875" style="7" bestFit="1" customWidth="1"/>
    <col min="7146" max="7146" width="13.85546875" style="7" bestFit="1" customWidth="1"/>
    <col min="7147" max="7147" width="12.140625" style="7" bestFit="1" customWidth="1"/>
    <col min="7148" max="7148" width="13.85546875" style="7" bestFit="1" customWidth="1"/>
    <col min="7149" max="7150" width="8.85546875" style="7" bestFit="1" customWidth="1"/>
    <col min="7151" max="7152" width="8.7109375" style="7"/>
    <col min="7153" max="7153" width="15.42578125" style="7" customWidth="1"/>
    <col min="7154" max="7368" width="8.7109375" style="7"/>
    <col min="7369" max="7369" width="5.7109375" style="7" customWidth="1"/>
    <col min="7370" max="7370" width="49.7109375" style="7" customWidth="1"/>
    <col min="7371" max="7371" width="19" style="7" customWidth="1"/>
    <col min="7372" max="7372" width="13.7109375" style="7" customWidth="1"/>
    <col min="7373" max="7373" width="12.28515625" style="7" customWidth="1"/>
    <col min="7374" max="7374" width="13.85546875" style="7" customWidth="1"/>
    <col min="7375" max="7375" width="10.28515625" style="7" customWidth="1"/>
    <col min="7376" max="7376" width="10.42578125" style="7" customWidth="1"/>
    <col min="7377" max="7377" width="9.5703125" style="7" customWidth="1"/>
    <col min="7378" max="7378" width="11.140625" style="7" customWidth="1"/>
    <col min="7379" max="7379" width="13.28515625" style="7" customWidth="1"/>
    <col min="7380" max="7380" width="10.28515625" style="7" customWidth="1"/>
    <col min="7381" max="7381" width="16.7109375" style="7" customWidth="1"/>
    <col min="7382" max="7382" width="10.28515625" style="7" customWidth="1"/>
    <col min="7383" max="7383" width="8.85546875" style="7" customWidth="1"/>
    <col min="7384" max="7393" width="0" style="7" hidden="1" customWidth="1"/>
    <col min="7394" max="7394" width="21.5703125" style="7" customWidth="1"/>
    <col min="7395" max="7395" width="35" style="7" customWidth="1"/>
    <col min="7396" max="7396" width="18" style="7" bestFit="1" customWidth="1"/>
    <col min="7397" max="7397" width="13.42578125" style="7" customWidth="1"/>
    <col min="7398" max="7398" width="10.85546875" style="7" bestFit="1" customWidth="1"/>
    <col min="7399" max="7401" width="8.85546875" style="7" bestFit="1" customWidth="1"/>
    <col min="7402" max="7402" width="13.85546875" style="7" bestFit="1" customWidth="1"/>
    <col min="7403" max="7403" width="12.140625" style="7" bestFit="1" customWidth="1"/>
    <col min="7404" max="7404" width="13.85546875" style="7" bestFit="1" customWidth="1"/>
    <col min="7405" max="7406" width="8.85546875" style="7" bestFit="1" customWidth="1"/>
    <col min="7407" max="7408" width="8.7109375" style="7"/>
    <col min="7409" max="7409" width="15.42578125" style="7" customWidth="1"/>
    <col min="7410" max="7624" width="8.7109375" style="7"/>
    <col min="7625" max="7625" width="5.7109375" style="7" customWidth="1"/>
    <col min="7626" max="7626" width="49.7109375" style="7" customWidth="1"/>
    <col min="7627" max="7627" width="19" style="7" customWidth="1"/>
    <col min="7628" max="7628" width="13.7109375" style="7" customWidth="1"/>
    <col min="7629" max="7629" width="12.28515625" style="7" customWidth="1"/>
    <col min="7630" max="7630" width="13.85546875" style="7" customWidth="1"/>
    <col min="7631" max="7631" width="10.28515625" style="7" customWidth="1"/>
    <col min="7632" max="7632" width="10.42578125" style="7" customWidth="1"/>
    <col min="7633" max="7633" width="9.5703125" style="7" customWidth="1"/>
    <col min="7634" max="7634" width="11.140625" style="7" customWidth="1"/>
    <col min="7635" max="7635" width="13.28515625" style="7" customWidth="1"/>
    <col min="7636" max="7636" width="10.28515625" style="7" customWidth="1"/>
    <col min="7637" max="7637" width="16.7109375" style="7" customWidth="1"/>
    <col min="7638" max="7638" width="10.28515625" style="7" customWidth="1"/>
    <col min="7639" max="7639" width="8.85546875" style="7" customWidth="1"/>
    <col min="7640" max="7649" width="0" style="7" hidden="1" customWidth="1"/>
    <col min="7650" max="7650" width="21.5703125" style="7" customWidth="1"/>
    <col min="7651" max="7651" width="35" style="7" customWidth="1"/>
    <col min="7652" max="7652" width="18" style="7" bestFit="1" customWidth="1"/>
    <col min="7653" max="7653" width="13.42578125" style="7" customWidth="1"/>
    <col min="7654" max="7654" width="10.85546875" style="7" bestFit="1" customWidth="1"/>
    <col min="7655" max="7657" width="8.85546875" style="7" bestFit="1" customWidth="1"/>
    <col min="7658" max="7658" width="13.85546875" style="7" bestFit="1" customWidth="1"/>
    <col min="7659" max="7659" width="12.140625" style="7" bestFit="1" customWidth="1"/>
    <col min="7660" max="7660" width="13.85546875" style="7" bestFit="1" customWidth="1"/>
    <col min="7661" max="7662" width="8.85546875" style="7" bestFit="1" customWidth="1"/>
    <col min="7663" max="7664" width="8.7109375" style="7"/>
    <col min="7665" max="7665" width="15.42578125" style="7" customWidth="1"/>
    <col min="7666" max="7880" width="8.7109375" style="7"/>
    <col min="7881" max="7881" width="5.7109375" style="7" customWidth="1"/>
    <col min="7882" max="7882" width="49.7109375" style="7" customWidth="1"/>
    <col min="7883" max="7883" width="19" style="7" customWidth="1"/>
    <col min="7884" max="7884" width="13.7109375" style="7" customWidth="1"/>
    <col min="7885" max="7885" width="12.28515625" style="7" customWidth="1"/>
    <col min="7886" max="7886" width="13.85546875" style="7" customWidth="1"/>
    <col min="7887" max="7887" width="10.28515625" style="7" customWidth="1"/>
    <col min="7888" max="7888" width="10.42578125" style="7" customWidth="1"/>
    <col min="7889" max="7889" width="9.5703125" style="7" customWidth="1"/>
    <col min="7890" max="7890" width="11.140625" style="7" customWidth="1"/>
    <col min="7891" max="7891" width="13.28515625" style="7" customWidth="1"/>
    <col min="7892" max="7892" width="10.28515625" style="7" customWidth="1"/>
    <col min="7893" max="7893" width="16.7109375" style="7" customWidth="1"/>
    <col min="7894" max="7894" width="10.28515625" style="7" customWidth="1"/>
    <col min="7895" max="7895" width="8.85546875" style="7" customWidth="1"/>
    <col min="7896" max="7905" width="0" style="7" hidden="1" customWidth="1"/>
    <col min="7906" max="7906" width="21.5703125" style="7" customWidth="1"/>
    <col min="7907" max="7907" width="35" style="7" customWidth="1"/>
    <col min="7908" max="7908" width="18" style="7" bestFit="1" customWidth="1"/>
    <col min="7909" max="7909" width="13.42578125" style="7" customWidth="1"/>
    <col min="7910" max="7910" width="10.85546875" style="7" bestFit="1" customWidth="1"/>
    <col min="7911" max="7913" width="8.85546875" style="7" bestFit="1" customWidth="1"/>
    <col min="7914" max="7914" width="13.85546875" style="7" bestFit="1" customWidth="1"/>
    <col min="7915" max="7915" width="12.140625" style="7" bestFit="1" customWidth="1"/>
    <col min="7916" max="7916" width="13.85546875" style="7" bestFit="1" customWidth="1"/>
    <col min="7917" max="7918" width="8.85546875" style="7" bestFit="1" customWidth="1"/>
    <col min="7919" max="7920" width="8.7109375" style="7"/>
    <col min="7921" max="7921" width="15.42578125" style="7" customWidth="1"/>
    <col min="7922" max="8136" width="8.7109375" style="7"/>
    <col min="8137" max="8137" width="5.7109375" style="7" customWidth="1"/>
    <col min="8138" max="8138" width="49.7109375" style="7" customWidth="1"/>
    <col min="8139" max="8139" width="19" style="7" customWidth="1"/>
    <col min="8140" max="8140" width="13.7109375" style="7" customWidth="1"/>
    <col min="8141" max="8141" width="12.28515625" style="7" customWidth="1"/>
    <col min="8142" max="8142" width="13.85546875" style="7" customWidth="1"/>
    <col min="8143" max="8143" width="10.28515625" style="7" customWidth="1"/>
    <col min="8144" max="8144" width="10.42578125" style="7" customWidth="1"/>
    <col min="8145" max="8145" width="9.5703125" style="7" customWidth="1"/>
    <col min="8146" max="8146" width="11.140625" style="7" customWidth="1"/>
    <col min="8147" max="8147" width="13.28515625" style="7" customWidth="1"/>
    <col min="8148" max="8148" width="10.28515625" style="7" customWidth="1"/>
    <col min="8149" max="8149" width="16.7109375" style="7" customWidth="1"/>
    <col min="8150" max="8150" width="10.28515625" style="7" customWidth="1"/>
    <col min="8151" max="8151" width="8.85546875" style="7" customWidth="1"/>
    <col min="8152" max="8161" width="0" style="7" hidden="1" customWidth="1"/>
    <col min="8162" max="8162" width="21.5703125" style="7" customWidth="1"/>
    <col min="8163" max="8163" width="35" style="7" customWidth="1"/>
    <col min="8164" max="8164" width="18" style="7" bestFit="1" customWidth="1"/>
    <col min="8165" max="8165" width="13.42578125" style="7" customWidth="1"/>
    <col min="8166" max="8166" width="10.85546875" style="7" bestFit="1" customWidth="1"/>
    <col min="8167" max="8169" width="8.85546875" style="7" bestFit="1" customWidth="1"/>
    <col min="8170" max="8170" width="13.85546875" style="7" bestFit="1" customWidth="1"/>
    <col min="8171" max="8171" width="12.140625" style="7" bestFit="1" customWidth="1"/>
    <col min="8172" max="8172" width="13.85546875" style="7" bestFit="1" customWidth="1"/>
    <col min="8173" max="8174" width="8.85546875" style="7" bestFit="1" customWidth="1"/>
    <col min="8175" max="8176" width="8.7109375" style="7"/>
    <col min="8177" max="8177" width="15.42578125" style="7" customWidth="1"/>
    <col min="8178" max="8392" width="8.7109375" style="7"/>
    <col min="8393" max="8393" width="5.7109375" style="7" customWidth="1"/>
    <col min="8394" max="8394" width="49.7109375" style="7" customWidth="1"/>
    <col min="8395" max="8395" width="19" style="7" customWidth="1"/>
    <col min="8396" max="8396" width="13.7109375" style="7" customWidth="1"/>
    <col min="8397" max="8397" width="12.28515625" style="7" customWidth="1"/>
    <col min="8398" max="8398" width="13.85546875" style="7" customWidth="1"/>
    <col min="8399" max="8399" width="10.28515625" style="7" customWidth="1"/>
    <col min="8400" max="8400" width="10.42578125" style="7" customWidth="1"/>
    <col min="8401" max="8401" width="9.5703125" style="7" customWidth="1"/>
    <col min="8402" max="8402" width="11.140625" style="7" customWidth="1"/>
    <col min="8403" max="8403" width="13.28515625" style="7" customWidth="1"/>
    <col min="8404" max="8404" width="10.28515625" style="7" customWidth="1"/>
    <col min="8405" max="8405" width="16.7109375" style="7" customWidth="1"/>
    <col min="8406" max="8406" width="10.28515625" style="7" customWidth="1"/>
    <col min="8407" max="8407" width="8.85546875" style="7" customWidth="1"/>
    <col min="8408" max="8417" width="0" style="7" hidden="1" customWidth="1"/>
    <col min="8418" max="8418" width="21.5703125" style="7" customWidth="1"/>
    <col min="8419" max="8419" width="35" style="7" customWidth="1"/>
    <col min="8420" max="8420" width="18" style="7" bestFit="1" customWidth="1"/>
    <col min="8421" max="8421" width="13.42578125" style="7" customWidth="1"/>
    <col min="8422" max="8422" width="10.85546875" style="7" bestFit="1" customWidth="1"/>
    <col min="8423" max="8425" width="8.85546875" style="7" bestFit="1" customWidth="1"/>
    <col min="8426" max="8426" width="13.85546875" style="7" bestFit="1" customWidth="1"/>
    <col min="8427" max="8427" width="12.140625" style="7" bestFit="1" customWidth="1"/>
    <col min="8428" max="8428" width="13.85546875" style="7" bestFit="1" customWidth="1"/>
    <col min="8429" max="8430" width="8.85546875" style="7" bestFit="1" customWidth="1"/>
    <col min="8431" max="8432" width="8.7109375" style="7"/>
    <col min="8433" max="8433" width="15.42578125" style="7" customWidth="1"/>
    <col min="8434" max="8648" width="8.7109375" style="7"/>
    <col min="8649" max="8649" width="5.7109375" style="7" customWidth="1"/>
    <col min="8650" max="8650" width="49.7109375" style="7" customWidth="1"/>
    <col min="8651" max="8651" width="19" style="7" customWidth="1"/>
    <col min="8652" max="8652" width="13.7109375" style="7" customWidth="1"/>
    <col min="8653" max="8653" width="12.28515625" style="7" customWidth="1"/>
    <col min="8654" max="8654" width="13.85546875" style="7" customWidth="1"/>
    <col min="8655" max="8655" width="10.28515625" style="7" customWidth="1"/>
    <col min="8656" max="8656" width="10.42578125" style="7" customWidth="1"/>
    <col min="8657" max="8657" width="9.5703125" style="7" customWidth="1"/>
    <col min="8658" max="8658" width="11.140625" style="7" customWidth="1"/>
    <col min="8659" max="8659" width="13.28515625" style="7" customWidth="1"/>
    <col min="8660" max="8660" width="10.28515625" style="7" customWidth="1"/>
    <col min="8661" max="8661" width="16.7109375" style="7" customWidth="1"/>
    <col min="8662" max="8662" width="10.28515625" style="7" customWidth="1"/>
    <col min="8663" max="8663" width="8.85546875" style="7" customWidth="1"/>
    <col min="8664" max="8673" width="0" style="7" hidden="1" customWidth="1"/>
    <col min="8674" max="8674" width="21.5703125" style="7" customWidth="1"/>
    <col min="8675" max="8675" width="35" style="7" customWidth="1"/>
    <col min="8676" max="8676" width="18" style="7" bestFit="1" customWidth="1"/>
    <col min="8677" max="8677" width="13.42578125" style="7" customWidth="1"/>
    <col min="8678" max="8678" width="10.85546875" style="7" bestFit="1" customWidth="1"/>
    <col min="8679" max="8681" width="8.85546875" style="7" bestFit="1" customWidth="1"/>
    <col min="8682" max="8682" width="13.85546875" style="7" bestFit="1" customWidth="1"/>
    <col min="8683" max="8683" width="12.140625" style="7" bestFit="1" customWidth="1"/>
    <col min="8684" max="8684" width="13.85546875" style="7" bestFit="1" customWidth="1"/>
    <col min="8685" max="8686" width="8.85546875" style="7" bestFit="1" customWidth="1"/>
    <col min="8687" max="8688" width="8.7109375" style="7"/>
    <col min="8689" max="8689" width="15.42578125" style="7" customWidth="1"/>
    <col min="8690" max="8904" width="8.7109375" style="7"/>
    <col min="8905" max="8905" width="5.7109375" style="7" customWidth="1"/>
    <col min="8906" max="8906" width="49.7109375" style="7" customWidth="1"/>
    <col min="8907" max="8907" width="19" style="7" customWidth="1"/>
    <col min="8908" max="8908" width="13.7109375" style="7" customWidth="1"/>
    <col min="8909" max="8909" width="12.28515625" style="7" customWidth="1"/>
    <col min="8910" max="8910" width="13.85546875" style="7" customWidth="1"/>
    <col min="8911" max="8911" width="10.28515625" style="7" customWidth="1"/>
    <col min="8912" max="8912" width="10.42578125" style="7" customWidth="1"/>
    <col min="8913" max="8913" width="9.5703125" style="7" customWidth="1"/>
    <col min="8914" max="8914" width="11.140625" style="7" customWidth="1"/>
    <col min="8915" max="8915" width="13.28515625" style="7" customWidth="1"/>
    <col min="8916" max="8916" width="10.28515625" style="7" customWidth="1"/>
    <col min="8917" max="8917" width="16.7109375" style="7" customWidth="1"/>
    <col min="8918" max="8918" width="10.28515625" style="7" customWidth="1"/>
    <col min="8919" max="8919" width="8.85546875" style="7" customWidth="1"/>
    <col min="8920" max="8929" width="0" style="7" hidden="1" customWidth="1"/>
    <col min="8930" max="8930" width="21.5703125" style="7" customWidth="1"/>
    <col min="8931" max="8931" width="35" style="7" customWidth="1"/>
    <col min="8932" max="8932" width="18" style="7" bestFit="1" customWidth="1"/>
    <col min="8933" max="8933" width="13.42578125" style="7" customWidth="1"/>
    <col min="8934" max="8934" width="10.85546875" style="7" bestFit="1" customWidth="1"/>
    <col min="8935" max="8937" width="8.85546875" style="7" bestFit="1" customWidth="1"/>
    <col min="8938" max="8938" width="13.85546875" style="7" bestFit="1" customWidth="1"/>
    <col min="8939" max="8939" width="12.140625" style="7" bestFit="1" customWidth="1"/>
    <col min="8940" max="8940" width="13.85546875" style="7" bestFit="1" customWidth="1"/>
    <col min="8941" max="8942" width="8.85546875" style="7" bestFit="1" customWidth="1"/>
    <col min="8943" max="8944" width="8.7109375" style="7"/>
    <col min="8945" max="8945" width="15.42578125" style="7" customWidth="1"/>
    <col min="8946" max="9160" width="8.7109375" style="7"/>
    <col min="9161" max="9161" width="5.7109375" style="7" customWidth="1"/>
    <col min="9162" max="9162" width="49.7109375" style="7" customWidth="1"/>
    <col min="9163" max="9163" width="19" style="7" customWidth="1"/>
    <col min="9164" max="9164" width="13.7109375" style="7" customWidth="1"/>
    <col min="9165" max="9165" width="12.28515625" style="7" customWidth="1"/>
    <col min="9166" max="9166" width="13.85546875" style="7" customWidth="1"/>
    <col min="9167" max="9167" width="10.28515625" style="7" customWidth="1"/>
    <col min="9168" max="9168" width="10.42578125" style="7" customWidth="1"/>
    <col min="9169" max="9169" width="9.5703125" style="7" customWidth="1"/>
    <col min="9170" max="9170" width="11.140625" style="7" customWidth="1"/>
    <col min="9171" max="9171" width="13.28515625" style="7" customWidth="1"/>
    <col min="9172" max="9172" width="10.28515625" style="7" customWidth="1"/>
    <col min="9173" max="9173" width="16.7109375" style="7" customWidth="1"/>
    <col min="9174" max="9174" width="10.28515625" style="7" customWidth="1"/>
    <col min="9175" max="9175" width="8.85546875" style="7" customWidth="1"/>
    <col min="9176" max="9185" width="0" style="7" hidden="1" customWidth="1"/>
    <col min="9186" max="9186" width="21.5703125" style="7" customWidth="1"/>
    <col min="9187" max="9187" width="35" style="7" customWidth="1"/>
    <col min="9188" max="9188" width="18" style="7" bestFit="1" customWidth="1"/>
    <col min="9189" max="9189" width="13.42578125" style="7" customWidth="1"/>
    <col min="9190" max="9190" width="10.85546875" style="7" bestFit="1" customWidth="1"/>
    <col min="9191" max="9193" width="8.85546875" style="7" bestFit="1" customWidth="1"/>
    <col min="9194" max="9194" width="13.85546875" style="7" bestFit="1" customWidth="1"/>
    <col min="9195" max="9195" width="12.140625" style="7" bestFit="1" customWidth="1"/>
    <col min="9196" max="9196" width="13.85546875" style="7" bestFit="1" customWidth="1"/>
    <col min="9197" max="9198" width="8.85546875" style="7" bestFit="1" customWidth="1"/>
    <col min="9199" max="9200" width="8.7109375" style="7"/>
    <col min="9201" max="9201" width="15.42578125" style="7" customWidth="1"/>
    <col min="9202" max="9416" width="8.7109375" style="7"/>
    <col min="9417" max="9417" width="5.7109375" style="7" customWidth="1"/>
    <col min="9418" max="9418" width="49.7109375" style="7" customWidth="1"/>
    <col min="9419" max="9419" width="19" style="7" customWidth="1"/>
    <col min="9420" max="9420" width="13.7109375" style="7" customWidth="1"/>
    <col min="9421" max="9421" width="12.28515625" style="7" customWidth="1"/>
    <col min="9422" max="9422" width="13.85546875" style="7" customWidth="1"/>
    <col min="9423" max="9423" width="10.28515625" style="7" customWidth="1"/>
    <col min="9424" max="9424" width="10.42578125" style="7" customWidth="1"/>
    <col min="9425" max="9425" width="9.5703125" style="7" customWidth="1"/>
    <col min="9426" max="9426" width="11.140625" style="7" customWidth="1"/>
    <col min="9427" max="9427" width="13.28515625" style="7" customWidth="1"/>
    <col min="9428" max="9428" width="10.28515625" style="7" customWidth="1"/>
    <col min="9429" max="9429" width="16.7109375" style="7" customWidth="1"/>
    <col min="9430" max="9430" width="10.28515625" style="7" customWidth="1"/>
    <col min="9431" max="9431" width="8.85546875" style="7" customWidth="1"/>
    <col min="9432" max="9441" width="0" style="7" hidden="1" customWidth="1"/>
    <col min="9442" max="9442" width="21.5703125" style="7" customWidth="1"/>
    <col min="9443" max="9443" width="35" style="7" customWidth="1"/>
    <col min="9444" max="9444" width="18" style="7" bestFit="1" customWidth="1"/>
    <col min="9445" max="9445" width="13.42578125" style="7" customWidth="1"/>
    <col min="9446" max="9446" width="10.85546875" style="7" bestFit="1" customWidth="1"/>
    <col min="9447" max="9449" width="8.85546875" style="7" bestFit="1" customWidth="1"/>
    <col min="9450" max="9450" width="13.85546875" style="7" bestFit="1" customWidth="1"/>
    <col min="9451" max="9451" width="12.140625" style="7" bestFit="1" customWidth="1"/>
    <col min="9452" max="9452" width="13.85546875" style="7" bestFit="1" customWidth="1"/>
    <col min="9453" max="9454" width="8.85546875" style="7" bestFit="1" customWidth="1"/>
    <col min="9455" max="9456" width="8.7109375" style="7"/>
    <col min="9457" max="9457" width="15.42578125" style="7" customWidth="1"/>
    <col min="9458" max="9672" width="8.7109375" style="7"/>
    <col min="9673" max="9673" width="5.7109375" style="7" customWidth="1"/>
    <col min="9674" max="9674" width="49.7109375" style="7" customWidth="1"/>
    <col min="9675" max="9675" width="19" style="7" customWidth="1"/>
    <col min="9676" max="9676" width="13.7109375" style="7" customWidth="1"/>
    <col min="9677" max="9677" width="12.28515625" style="7" customWidth="1"/>
    <col min="9678" max="9678" width="13.85546875" style="7" customWidth="1"/>
    <col min="9679" max="9679" width="10.28515625" style="7" customWidth="1"/>
    <col min="9680" max="9680" width="10.42578125" style="7" customWidth="1"/>
    <col min="9681" max="9681" width="9.5703125" style="7" customWidth="1"/>
    <col min="9682" max="9682" width="11.140625" style="7" customWidth="1"/>
    <col min="9683" max="9683" width="13.28515625" style="7" customWidth="1"/>
    <col min="9684" max="9684" width="10.28515625" style="7" customWidth="1"/>
    <col min="9685" max="9685" width="16.7109375" style="7" customWidth="1"/>
    <col min="9686" max="9686" width="10.28515625" style="7" customWidth="1"/>
    <col min="9687" max="9687" width="8.85546875" style="7" customWidth="1"/>
    <col min="9688" max="9697" width="0" style="7" hidden="1" customWidth="1"/>
    <col min="9698" max="9698" width="21.5703125" style="7" customWidth="1"/>
    <col min="9699" max="9699" width="35" style="7" customWidth="1"/>
    <col min="9700" max="9700" width="18" style="7" bestFit="1" customWidth="1"/>
    <col min="9701" max="9701" width="13.42578125" style="7" customWidth="1"/>
    <col min="9702" max="9702" width="10.85546875" style="7" bestFit="1" customWidth="1"/>
    <col min="9703" max="9705" width="8.85546875" style="7" bestFit="1" customWidth="1"/>
    <col min="9706" max="9706" width="13.85546875" style="7" bestFit="1" customWidth="1"/>
    <col min="9707" max="9707" width="12.140625" style="7" bestFit="1" customWidth="1"/>
    <col min="9708" max="9708" width="13.85546875" style="7" bestFit="1" customWidth="1"/>
    <col min="9709" max="9710" width="8.85546875" style="7" bestFit="1" customWidth="1"/>
    <col min="9711" max="9712" width="8.7109375" style="7"/>
    <col min="9713" max="9713" width="15.42578125" style="7" customWidth="1"/>
    <col min="9714" max="9928" width="8.7109375" style="7"/>
    <col min="9929" max="9929" width="5.7109375" style="7" customWidth="1"/>
    <col min="9930" max="9930" width="49.7109375" style="7" customWidth="1"/>
    <col min="9931" max="9931" width="19" style="7" customWidth="1"/>
    <col min="9932" max="9932" width="13.7109375" style="7" customWidth="1"/>
    <col min="9933" max="9933" width="12.28515625" style="7" customWidth="1"/>
    <col min="9934" max="9934" width="13.85546875" style="7" customWidth="1"/>
    <col min="9935" max="9935" width="10.28515625" style="7" customWidth="1"/>
    <col min="9936" max="9936" width="10.42578125" style="7" customWidth="1"/>
    <col min="9937" max="9937" width="9.5703125" style="7" customWidth="1"/>
    <col min="9938" max="9938" width="11.140625" style="7" customWidth="1"/>
    <col min="9939" max="9939" width="13.28515625" style="7" customWidth="1"/>
    <col min="9940" max="9940" width="10.28515625" style="7" customWidth="1"/>
    <col min="9941" max="9941" width="16.7109375" style="7" customWidth="1"/>
    <col min="9942" max="9942" width="10.28515625" style="7" customWidth="1"/>
    <col min="9943" max="9943" width="8.85546875" style="7" customWidth="1"/>
    <col min="9944" max="9953" width="0" style="7" hidden="1" customWidth="1"/>
    <col min="9954" max="9954" width="21.5703125" style="7" customWidth="1"/>
    <col min="9955" max="9955" width="35" style="7" customWidth="1"/>
    <col min="9956" max="9956" width="18" style="7" bestFit="1" customWidth="1"/>
    <col min="9957" max="9957" width="13.42578125" style="7" customWidth="1"/>
    <col min="9958" max="9958" width="10.85546875" style="7" bestFit="1" customWidth="1"/>
    <col min="9959" max="9961" width="8.85546875" style="7" bestFit="1" customWidth="1"/>
    <col min="9962" max="9962" width="13.85546875" style="7" bestFit="1" customWidth="1"/>
    <col min="9963" max="9963" width="12.140625" style="7" bestFit="1" customWidth="1"/>
    <col min="9964" max="9964" width="13.85546875" style="7" bestFit="1" customWidth="1"/>
    <col min="9965" max="9966" width="8.85546875" style="7" bestFit="1" customWidth="1"/>
    <col min="9967" max="9968" width="8.7109375" style="7"/>
    <col min="9969" max="9969" width="15.42578125" style="7" customWidth="1"/>
    <col min="9970" max="10184" width="8.7109375" style="7"/>
    <col min="10185" max="10185" width="5.7109375" style="7" customWidth="1"/>
    <col min="10186" max="10186" width="49.7109375" style="7" customWidth="1"/>
    <col min="10187" max="10187" width="19" style="7" customWidth="1"/>
    <col min="10188" max="10188" width="13.7109375" style="7" customWidth="1"/>
    <col min="10189" max="10189" width="12.28515625" style="7" customWidth="1"/>
    <col min="10190" max="10190" width="13.85546875" style="7" customWidth="1"/>
    <col min="10191" max="10191" width="10.28515625" style="7" customWidth="1"/>
    <col min="10192" max="10192" width="10.42578125" style="7" customWidth="1"/>
    <col min="10193" max="10193" width="9.5703125" style="7" customWidth="1"/>
    <col min="10194" max="10194" width="11.140625" style="7" customWidth="1"/>
    <col min="10195" max="10195" width="13.28515625" style="7" customWidth="1"/>
    <col min="10196" max="10196" width="10.28515625" style="7" customWidth="1"/>
    <col min="10197" max="10197" width="16.7109375" style="7" customWidth="1"/>
    <col min="10198" max="10198" width="10.28515625" style="7" customWidth="1"/>
    <col min="10199" max="10199" width="8.85546875" style="7" customWidth="1"/>
    <col min="10200" max="10209" width="0" style="7" hidden="1" customWidth="1"/>
    <col min="10210" max="10210" width="21.5703125" style="7" customWidth="1"/>
    <col min="10211" max="10211" width="35" style="7" customWidth="1"/>
    <col min="10212" max="10212" width="18" style="7" bestFit="1" customWidth="1"/>
    <col min="10213" max="10213" width="13.42578125" style="7" customWidth="1"/>
    <col min="10214" max="10214" width="10.85546875" style="7" bestFit="1" customWidth="1"/>
    <col min="10215" max="10217" width="8.85546875" style="7" bestFit="1" customWidth="1"/>
    <col min="10218" max="10218" width="13.85546875" style="7" bestFit="1" customWidth="1"/>
    <col min="10219" max="10219" width="12.140625" style="7" bestFit="1" customWidth="1"/>
    <col min="10220" max="10220" width="13.85546875" style="7" bestFit="1" customWidth="1"/>
    <col min="10221" max="10222" width="8.85546875" style="7" bestFit="1" customWidth="1"/>
    <col min="10223" max="10224" width="8.7109375" style="7"/>
    <col min="10225" max="10225" width="15.42578125" style="7" customWidth="1"/>
    <col min="10226" max="10440" width="8.7109375" style="7"/>
    <col min="10441" max="10441" width="5.7109375" style="7" customWidth="1"/>
    <col min="10442" max="10442" width="49.7109375" style="7" customWidth="1"/>
    <col min="10443" max="10443" width="19" style="7" customWidth="1"/>
    <col min="10444" max="10444" width="13.7109375" style="7" customWidth="1"/>
    <col min="10445" max="10445" width="12.28515625" style="7" customWidth="1"/>
    <col min="10446" max="10446" width="13.85546875" style="7" customWidth="1"/>
    <col min="10447" max="10447" width="10.28515625" style="7" customWidth="1"/>
    <col min="10448" max="10448" width="10.42578125" style="7" customWidth="1"/>
    <col min="10449" max="10449" width="9.5703125" style="7" customWidth="1"/>
    <col min="10450" max="10450" width="11.140625" style="7" customWidth="1"/>
    <col min="10451" max="10451" width="13.28515625" style="7" customWidth="1"/>
    <col min="10452" max="10452" width="10.28515625" style="7" customWidth="1"/>
    <col min="10453" max="10453" width="16.7109375" style="7" customWidth="1"/>
    <col min="10454" max="10454" width="10.28515625" style="7" customWidth="1"/>
    <col min="10455" max="10455" width="8.85546875" style="7" customWidth="1"/>
    <col min="10456" max="10465" width="0" style="7" hidden="1" customWidth="1"/>
    <col min="10466" max="10466" width="21.5703125" style="7" customWidth="1"/>
    <col min="10467" max="10467" width="35" style="7" customWidth="1"/>
    <col min="10468" max="10468" width="18" style="7" bestFit="1" customWidth="1"/>
    <col min="10469" max="10469" width="13.42578125" style="7" customWidth="1"/>
    <col min="10470" max="10470" width="10.85546875" style="7" bestFit="1" customWidth="1"/>
    <col min="10471" max="10473" width="8.85546875" style="7" bestFit="1" customWidth="1"/>
    <col min="10474" max="10474" width="13.85546875" style="7" bestFit="1" customWidth="1"/>
    <col min="10475" max="10475" width="12.140625" style="7" bestFit="1" customWidth="1"/>
    <col min="10476" max="10476" width="13.85546875" style="7" bestFit="1" customWidth="1"/>
    <col min="10477" max="10478" width="8.85546875" style="7" bestFit="1" customWidth="1"/>
    <col min="10479" max="10480" width="8.7109375" style="7"/>
    <col min="10481" max="10481" width="15.42578125" style="7" customWidth="1"/>
    <col min="10482" max="10696" width="8.7109375" style="7"/>
    <col min="10697" max="10697" width="5.7109375" style="7" customWidth="1"/>
    <col min="10698" max="10698" width="49.7109375" style="7" customWidth="1"/>
    <col min="10699" max="10699" width="19" style="7" customWidth="1"/>
    <col min="10700" max="10700" width="13.7109375" style="7" customWidth="1"/>
    <col min="10701" max="10701" width="12.28515625" style="7" customWidth="1"/>
    <col min="10702" max="10702" width="13.85546875" style="7" customWidth="1"/>
    <col min="10703" max="10703" width="10.28515625" style="7" customWidth="1"/>
    <col min="10704" max="10704" width="10.42578125" style="7" customWidth="1"/>
    <col min="10705" max="10705" width="9.5703125" style="7" customWidth="1"/>
    <col min="10706" max="10706" width="11.140625" style="7" customWidth="1"/>
    <col min="10707" max="10707" width="13.28515625" style="7" customWidth="1"/>
    <col min="10708" max="10708" width="10.28515625" style="7" customWidth="1"/>
    <col min="10709" max="10709" width="16.7109375" style="7" customWidth="1"/>
    <col min="10710" max="10710" width="10.28515625" style="7" customWidth="1"/>
    <col min="10711" max="10711" width="8.85546875" style="7" customWidth="1"/>
    <col min="10712" max="10721" width="0" style="7" hidden="1" customWidth="1"/>
    <col min="10722" max="10722" width="21.5703125" style="7" customWidth="1"/>
    <col min="10723" max="10723" width="35" style="7" customWidth="1"/>
    <col min="10724" max="10724" width="18" style="7" bestFit="1" customWidth="1"/>
    <col min="10725" max="10725" width="13.42578125" style="7" customWidth="1"/>
    <col min="10726" max="10726" width="10.85546875" style="7" bestFit="1" customWidth="1"/>
    <col min="10727" max="10729" width="8.85546875" style="7" bestFit="1" customWidth="1"/>
    <col min="10730" max="10730" width="13.85546875" style="7" bestFit="1" customWidth="1"/>
    <col min="10731" max="10731" width="12.140625" style="7" bestFit="1" customWidth="1"/>
    <col min="10732" max="10732" width="13.85546875" style="7" bestFit="1" customWidth="1"/>
    <col min="10733" max="10734" width="8.85546875" style="7" bestFit="1" customWidth="1"/>
    <col min="10735" max="10736" width="8.7109375" style="7"/>
    <col min="10737" max="10737" width="15.42578125" style="7" customWidth="1"/>
    <col min="10738" max="10952" width="8.7109375" style="7"/>
    <col min="10953" max="10953" width="5.7109375" style="7" customWidth="1"/>
    <col min="10954" max="10954" width="49.7109375" style="7" customWidth="1"/>
    <col min="10955" max="10955" width="19" style="7" customWidth="1"/>
    <col min="10956" max="10956" width="13.7109375" style="7" customWidth="1"/>
    <col min="10957" max="10957" width="12.28515625" style="7" customWidth="1"/>
    <col min="10958" max="10958" width="13.85546875" style="7" customWidth="1"/>
    <col min="10959" max="10959" width="10.28515625" style="7" customWidth="1"/>
    <col min="10960" max="10960" width="10.42578125" style="7" customWidth="1"/>
    <col min="10961" max="10961" width="9.5703125" style="7" customWidth="1"/>
    <col min="10962" max="10962" width="11.140625" style="7" customWidth="1"/>
    <col min="10963" max="10963" width="13.28515625" style="7" customWidth="1"/>
    <col min="10964" max="10964" width="10.28515625" style="7" customWidth="1"/>
    <col min="10965" max="10965" width="16.7109375" style="7" customWidth="1"/>
    <col min="10966" max="10966" width="10.28515625" style="7" customWidth="1"/>
    <col min="10967" max="10967" width="8.85546875" style="7" customWidth="1"/>
    <col min="10968" max="10977" width="0" style="7" hidden="1" customWidth="1"/>
    <col min="10978" max="10978" width="21.5703125" style="7" customWidth="1"/>
    <col min="10979" max="10979" width="35" style="7" customWidth="1"/>
    <col min="10980" max="10980" width="18" style="7" bestFit="1" customWidth="1"/>
    <col min="10981" max="10981" width="13.42578125" style="7" customWidth="1"/>
    <col min="10982" max="10982" width="10.85546875" style="7" bestFit="1" customWidth="1"/>
    <col min="10983" max="10985" width="8.85546875" style="7" bestFit="1" customWidth="1"/>
    <col min="10986" max="10986" width="13.85546875" style="7" bestFit="1" customWidth="1"/>
    <col min="10987" max="10987" width="12.140625" style="7" bestFit="1" customWidth="1"/>
    <col min="10988" max="10988" width="13.85546875" style="7" bestFit="1" customWidth="1"/>
    <col min="10989" max="10990" width="8.85546875" style="7" bestFit="1" customWidth="1"/>
    <col min="10991" max="10992" width="8.7109375" style="7"/>
    <col min="10993" max="10993" width="15.42578125" style="7" customWidth="1"/>
    <col min="10994" max="11208" width="8.7109375" style="7"/>
    <col min="11209" max="11209" width="5.7109375" style="7" customWidth="1"/>
    <col min="11210" max="11210" width="49.7109375" style="7" customWidth="1"/>
    <col min="11211" max="11211" width="19" style="7" customWidth="1"/>
    <col min="11212" max="11212" width="13.7109375" style="7" customWidth="1"/>
    <col min="11213" max="11213" width="12.28515625" style="7" customWidth="1"/>
    <col min="11214" max="11214" width="13.85546875" style="7" customWidth="1"/>
    <col min="11215" max="11215" width="10.28515625" style="7" customWidth="1"/>
    <col min="11216" max="11216" width="10.42578125" style="7" customWidth="1"/>
    <col min="11217" max="11217" width="9.5703125" style="7" customWidth="1"/>
    <col min="11218" max="11218" width="11.140625" style="7" customWidth="1"/>
    <col min="11219" max="11219" width="13.28515625" style="7" customWidth="1"/>
    <col min="11220" max="11220" width="10.28515625" style="7" customWidth="1"/>
    <col min="11221" max="11221" width="16.7109375" style="7" customWidth="1"/>
    <col min="11222" max="11222" width="10.28515625" style="7" customWidth="1"/>
    <col min="11223" max="11223" width="8.85546875" style="7" customWidth="1"/>
    <col min="11224" max="11233" width="0" style="7" hidden="1" customWidth="1"/>
    <col min="11234" max="11234" width="21.5703125" style="7" customWidth="1"/>
    <col min="11235" max="11235" width="35" style="7" customWidth="1"/>
    <col min="11236" max="11236" width="18" style="7" bestFit="1" customWidth="1"/>
    <col min="11237" max="11237" width="13.42578125" style="7" customWidth="1"/>
    <col min="11238" max="11238" width="10.85546875" style="7" bestFit="1" customWidth="1"/>
    <col min="11239" max="11241" width="8.85546875" style="7" bestFit="1" customWidth="1"/>
    <col min="11242" max="11242" width="13.85546875" style="7" bestFit="1" customWidth="1"/>
    <col min="11243" max="11243" width="12.140625" style="7" bestFit="1" customWidth="1"/>
    <col min="11244" max="11244" width="13.85546875" style="7" bestFit="1" customWidth="1"/>
    <col min="11245" max="11246" width="8.85546875" style="7" bestFit="1" customWidth="1"/>
    <col min="11247" max="11248" width="8.7109375" style="7"/>
    <col min="11249" max="11249" width="15.42578125" style="7" customWidth="1"/>
    <col min="11250" max="11464" width="8.7109375" style="7"/>
    <col min="11465" max="11465" width="5.7109375" style="7" customWidth="1"/>
    <col min="11466" max="11466" width="49.7109375" style="7" customWidth="1"/>
    <col min="11467" max="11467" width="19" style="7" customWidth="1"/>
    <col min="11468" max="11468" width="13.7109375" style="7" customWidth="1"/>
    <col min="11469" max="11469" width="12.28515625" style="7" customWidth="1"/>
    <col min="11470" max="11470" width="13.85546875" style="7" customWidth="1"/>
    <col min="11471" max="11471" width="10.28515625" style="7" customWidth="1"/>
    <col min="11472" max="11472" width="10.42578125" style="7" customWidth="1"/>
    <col min="11473" max="11473" width="9.5703125" style="7" customWidth="1"/>
    <col min="11474" max="11474" width="11.140625" style="7" customWidth="1"/>
    <col min="11475" max="11475" width="13.28515625" style="7" customWidth="1"/>
    <col min="11476" max="11476" width="10.28515625" style="7" customWidth="1"/>
    <col min="11477" max="11477" width="16.7109375" style="7" customWidth="1"/>
    <col min="11478" max="11478" width="10.28515625" style="7" customWidth="1"/>
    <col min="11479" max="11479" width="8.85546875" style="7" customWidth="1"/>
    <col min="11480" max="11489" width="0" style="7" hidden="1" customWidth="1"/>
    <col min="11490" max="11490" width="21.5703125" style="7" customWidth="1"/>
    <col min="11491" max="11491" width="35" style="7" customWidth="1"/>
    <col min="11492" max="11492" width="18" style="7" bestFit="1" customWidth="1"/>
    <col min="11493" max="11493" width="13.42578125" style="7" customWidth="1"/>
    <col min="11494" max="11494" width="10.85546875" style="7" bestFit="1" customWidth="1"/>
    <col min="11495" max="11497" width="8.85546875" style="7" bestFit="1" customWidth="1"/>
    <col min="11498" max="11498" width="13.85546875" style="7" bestFit="1" customWidth="1"/>
    <col min="11499" max="11499" width="12.140625" style="7" bestFit="1" customWidth="1"/>
    <col min="11500" max="11500" width="13.85546875" style="7" bestFit="1" customWidth="1"/>
    <col min="11501" max="11502" width="8.85546875" style="7" bestFit="1" customWidth="1"/>
    <col min="11503" max="11504" width="8.7109375" style="7"/>
    <col min="11505" max="11505" width="15.42578125" style="7" customWidth="1"/>
    <col min="11506" max="11720" width="8.7109375" style="7"/>
    <col min="11721" max="11721" width="5.7109375" style="7" customWidth="1"/>
    <col min="11722" max="11722" width="49.7109375" style="7" customWidth="1"/>
    <col min="11723" max="11723" width="19" style="7" customWidth="1"/>
    <col min="11724" max="11724" width="13.7109375" style="7" customWidth="1"/>
    <col min="11725" max="11725" width="12.28515625" style="7" customWidth="1"/>
    <col min="11726" max="11726" width="13.85546875" style="7" customWidth="1"/>
    <col min="11727" max="11727" width="10.28515625" style="7" customWidth="1"/>
    <col min="11728" max="11728" width="10.42578125" style="7" customWidth="1"/>
    <col min="11729" max="11729" width="9.5703125" style="7" customWidth="1"/>
    <col min="11730" max="11730" width="11.140625" style="7" customWidth="1"/>
    <col min="11731" max="11731" width="13.28515625" style="7" customWidth="1"/>
    <col min="11732" max="11732" width="10.28515625" style="7" customWidth="1"/>
    <col min="11733" max="11733" width="16.7109375" style="7" customWidth="1"/>
    <col min="11734" max="11734" width="10.28515625" style="7" customWidth="1"/>
    <col min="11735" max="11735" width="8.85546875" style="7" customWidth="1"/>
    <col min="11736" max="11745" width="0" style="7" hidden="1" customWidth="1"/>
    <col min="11746" max="11746" width="21.5703125" style="7" customWidth="1"/>
    <col min="11747" max="11747" width="35" style="7" customWidth="1"/>
    <col min="11748" max="11748" width="18" style="7" bestFit="1" customWidth="1"/>
    <col min="11749" max="11749" width="13.42578125" style="7" customWidth="1"/>
    <col min="11750" max="11750" width="10.85546875" style="7" bestFit="1" customWidth="1"/>
    <col min="11751" max="11753" width="8.85546875" style="7" bestFit="1" customWidth="1"/>
    <col min="11754" max="11754" width="13.85546875" style="7" bestFit="1" customWidth="1"/>
    <col min="11755" max="11755" width="12.140625" style="7" bestFit="1" customWidth="1"/>
    <col min="11756" max="11756" width="13.85546875" style="7" bestFit="1" customWidth="1"/>
    <col min="11757" max="11758" width="8.85546875" style="7" bestFit="1" customWidth="1"/>
    <col min="11759" max="11760" width="8.7109375" style="7"/>
    <col min="11761" max="11761" width="15.42578125" style="7" customWidth="1"/>
    <col min="11762" max="11976" width="8.7109375" style="7"/>
    <col min="11977" max="11977" width="5.7109375" style="7" customWidth="1"/>
    <col min="11978" max="11978" width="49.7109375" style="7" customWidth="1"/>
    <col min="11979" max="11979" width="19" style="7" customWidth="1"/>
    <col min="11980" max="11980" width="13.7109375" style="7" customWidth="1"/>
    <col min="11981" max="11981" width="12.28515625" style="7" customWidth="1"/>
    <col min="11982" max="11982" width="13.85546875" style="7" customWidth="1"/>
    <col min="11983" max="11983" width="10.28515625" style="7" customWidth="1"/>
    <col min="11984" max="11984" width="10.42578125" style="7" customWidth="1"/>
    <col min="11985" max="11985" width="9.5703125" style="7" customWidth="1"/>
    <col min="11986" max="11986" width="11.140625" style="7" customWidth="1"/>
    <col min="11987" max="11987" width="13.28515625" style="7" customWidth="1"/>
    <col min="11988" max="11988" width="10.28515625" style="7" customWidth="1"/>
    <col min="11989" max="11989" width="16.7109375" style="7" customWidth="1"/>
    <col min="11990" max="11990" width="10.28515625" style="7" customWidth="1"/>
    <col min="11991" max="11991" width="8.85546875" style="7" customWidth="1"/>
    <col min="11992" max="12001" width="0" style="7" hidden="1" customWidth="1"/>
    <col min="12002" max="12002" width="21.5703125" style="7" customWidth="1"/>
    <col min="12003" max="12003" width="35" style="7" customWidth="1"/>
    <col min="12004" max="12004" width="18" style="7" bestFit="1" customWidth="1"/>
    <col min="12005" max="12005" width="13.42578125" style="7" customWidth="1"/>
    <col min="12006" max="12006" width="10.85546875" style="7" bestFit="1" customWidth="1"/>
    <col min="12007" max="12009" width="8.85546875" style="7" bestFit="1" customWidth="1"/>
    <col min="12010" max="12010" width="13.85546875" style="7" bestFit="1" customWidth="1"/>
    <col min="12011" max="12011" width="12.140625" style="7" bestFit="1" customWidth="1"/>
    <col min="12012" max="12012" width="13.85546875" style="7" bestFit="1" customWidth="1"/>
    <col min="12013" max="12014" width="8.85546875" style="7" bestFit="1" customWidth="1"/>
    <col min="12015" max="12016" width="8.7109375" style="7"/>
    <col min="12017" max="12017" width="15.42578125" style="7" customWidth="1"/>
    <col min="12018" max="12232" width="8.7109375" style="7"/>
    <col min="12233" max="12233" width="5.7109375" style="7" customWidth="1"/>
    <col min="12234" max="12234" width="49.7109375" style="7" customWidth="1"/>
    <col min="12235" max="12235" width="19" style="7" customWidth="1"/>
    <col min="12236" max="12236" width="13.7109375" style="7" customWidth="1"/>
    <col min="12237" max="12237" width="12.28515625" style="7" customWidth="1"/>
    <col min="12238" max="12238" width="13.85546875" style="7" customWidth="1"/>
    <col min="12239" max="12239" width="10.28515625" style="7" customWidth="1"/>
    <col min="12240" max="12240" width="10.42578125" style="7" customWidth="1"/>
    <col min="12241" max="12241" width="9.5703125" style="7" customWidth="1"/>
    <col min="12242" max="12242" width="11.140625" style="7" customWidth="1"/>
    <col min="12243" max="12243" width="13.28515625" style="7" customWidth="1"/>
    <col min="12244" max="12244" width="10.28515625" style="7" customWidth="1"/>
    <col min="12245" max="12245" width="16.7109375" style="7" customWidth="1"/>
    <col min="12246" max="12246" width="10.28515625" style="7" customWidth="1"/>
    <col min="12247" max="12247" width="8.85546875" style="7" customWidth="1"/>
    <col min="12248" max="12257" width="0" style="7" hidden="1" customWidth="1"/>
    <col min="12258" max="12258" width="21.5703125" style="7" customWidth="1"/>
    <col min="12259" max="12259" width="35" style="7" customWidth="1"/>
    <col min="12260" max="12260" width="18" style="7" bestFit="1" customWidth="1"/>
    <col min="12261" max="12261" width="13.42578125" style="7" customWidth="1"/>
    <col min="12262" max="12262" width="10.85546875" style="7" bestFit="1" customWidth="1"/>
    <col min="12263" max="12265" width="8.85546875" style="7" bestFit="1" customWidth="1"/>
    <col min="12266" max="12266" width="13.85546875" style="7" bestFit="1" customWidth="1"/>
    <col min="12267" max="12267" width="12.140625" style="7" bestFit="1" customWidth="1"/>
    <col min="12268" max="12268" width="13.85546875" style="7" bestFit="1" customWidth="1"/>
    <col min="12269" max="12270" width="8.85546875" style="7" bestFit="1" customWidth="1"/>
    <col min="12271" max="12272" width="8.7109375" style="7"/>
    <col min="12273" max="12273" width="15.42578125" style="7" customWidth="1"/>
    <col min="12274" max="12488" width="8.7109375" style="7"/>
    <col min="12489" max="12489" width="5.7109375" style="7" customWidth="1"/>
    <col min="12490" max="12490" width="49.7109375" style="7" customWidth="1"/>
    <col min="12491" max="12491" width="19" style="7" customWidth="1"/>
    <col min="12492" max="12492" width="13.7109375" style="7" customWidth="1"/>
    <col min="12493" max="12493" width="12.28515625" style="7" customWidth="1"/>
    <col min="12494" max="12494" width="13.85546875" style="7" customWidth="1"/>
    <col min="12495" max="12495" width="10.28515625" style="7" customWidth="1"/>
    <col min="12496" max="12496" width="10.42578125" style="7" customWidth="1"/>
    <col min="12497" max="12497" width="9.5703125" style="7" customWidth="1"/>
    <col min="12498" max="12498" width="11.140625" style="7" customWidth="1"/>
    <col min="12499" max="12499" width="13.28515625" style="7" customWidth="1"/>
    <col min="12500" max="12500" width="10.28515625" style="7" customWidth="1"/>
    <col min="12501" max="12501" width="16.7109375" style="7" customWidth="1"/>
    <col min="12502" max="12502" width="10.28515625" style="7" customWidth="1"/>
    <col min="12503" max="12503" width="8.85546875" style="7" customWidth="1"/>
    <col min="12504" max="12513" width="0" style="7" hidden="1" customWidth="1"/>
    <col min="12514" max="12514" width="21.5703125" style="7" customWidth="1"/>
    <col min="12515" max="12515" width="35" style="7" customWidth="1"/>
    <col min="12516" max="12516" width="18" style="7" bestFit="1" customWidth="1"/>
    <col min="12517" max="12517" width="13.42578125" style="7" customWidth="1"/>
    <col min="12518" max="12518" width="10.85546875" style="7" bestFit="1" customWidth="1"/>
    <col min="12519" max="12521" width="8.85546875" style="7" bestFit="1" customWidth="1"/>
    <col min="12522" max="12522" width="13.85546875" style="7" bestFit="1" customWidth="1"/>
    <col min="12523" max="12523" width="12.140625" style="7" bestFit="1" customWidth="1"/>
    <col min="12524" max="12524" width="13.85546875" style="7" bestFit="1" customWidth="1"/>
    <col min="12525" max="12526" width="8.85546875" style="7" bestFit="1" customWidth="1"/>
    <col min="12527" max="12528" width="8.7109375" style="7"/>
    <col min="12529" max="12529" width="15.42578125" style="7" customWidth="1"/>
    <col min="12530" max="12744" width="8.7109375" style="7"/>
    <col min="12745" max="12745" width="5.7109375" style="7" customWidth="1"/>
    <col min="12746" max="12746" width="49.7109375" style="7" customWidth="1"/>
    <col min="12747" max="12747" width="19" style="7" customWidth="1"/>
    <col min="12748" max="12748" width="13.7109375" style="7" customWidth="1"/>
    <col min="12749" max="12749" width="12.28515625" style="7" customWidth="1"/>
    <col min="12750" max="12750" width="13.85546875" style="7" customWidth="1"/>
    <col min="12751" max="12751" width="10.28515625" style="7" customWidth="1"/>
    <col min="12752" max="12752" width="10.42578125" style="7" customWidth="1"/>
    <col min="12753" max="12753" width="9.5703125" style="7" customWidth="1"/>
    <col min="12754" max="12754" width="11.140625" style="7" customWidth="1"/>
    <col min="12755" max="12755" width="13.28515625" style="7" customWidth="1"/>
    <col min="12756" max="12756" width="10.28515625" style="7" customWidth="1"/>
    <col min="12757" max="12757" width="16.7109375" style="7" customWidth="1"/>
    <col min="12758" max="12758" width="10.28515625" style="7" customWidth="1"/>
    <col min="12759" max="12759" width="8.85546875" style="7" customWidth="1"/>
    <col min="12760" max="12769" width="0" style="7" hidden="1" customWidth="1"/>
    <col min="12770" max="12770" width="21.5703125" style="7" customWidth="1"/>
    <col min="12771" max="12771" width="35" style="7" customWidth="1"/>
    <col min="12772" max="12772" width="18" style="7" bestFit="1" customWidth="1"/>
    <col min="12773" max="12773" width="13.42578125" style="7" customWidth="1"/>
    <col min="12774" max="12774" width="10.85546875" style="7" bestFit="1" customWidth="1"/>
    <col min="12775" max="12777" width="8.85546875" style="7" bestFit="1" customWidth="1"/>
    <col min="12778" max="12778" width="13.85546875" style="7" bestFit="1" customWidth="1"/>
    <col min="12779" max="12779" width="12.140625" style="7" bestFit="1" customWidth="1"/>
    <col min="12780" max="12780" width="13.85546875" style="7" bestFit="1" customWidth="1"/>
    <col min="12781" max="12782" width="8.85546875" style="7" bestFit="1" customWidth="1"/>
    <col min="12783" max="12784" width="8.7109375" style="7"/>
    <col min="12785" max="12785" width="15.42578125" style="7" customWidth="1"/>
    <col min="12786" max="13000" width="8.7109375" style="7"/>
    <col min="13001" max="13001" width="5.7109375" style="7" customWidth="1"/>
    <col min="13002" max="13002" width="49.7109375" style="7" customWidth="1"/>
    <col min="13003" max="13003" width="19" style="7" customWidth="1"/>
    <col min="13004" max="13004" width="13.7109375" style="7" customWidth="1"/>
    <col min="13005" max="13005" width="12.28515625" style="7" customWidth="1"/>
    <col min="13006" max="13006" width="13.85546875" style="7" customWidth="1"/>
    <col min="13007" max="13007" width="10.28515625" style="7" customWidth="1"/>
    <col min="13008" max="13008" width="10.42578125" style="7" customWidth="1"/>
    <col min="13009" max="13009" width="9.5703125" style="7" customWidth="1"/>
    <col min="13010" max="13010" width="11.140625" style="7" customWidth="1"/>
    <col min="13011" max="13011" width="13.28515625" style="7" customWidth="1"/>
    <col min="13012" max="13012" width="10.28515625" style="7" customWidth="1"/>
    <col min="13013" max="13013" width="16.7109375" style="7" customWidth="1"/>
    <col min="13014" max="13014" width="10.28515625" style="7" customWidth="1"/>
    <col min="13015" max="13015" width="8.85546875" style="7" customWidth="1"/>
    <col min="13016" max="13025" width="0" style="7" hidden="1" customWidth="1"/>
    <col min="13026" max="13026" width="21.5703125" style="7" customWidth="1"/>
    <col min="13027" max="13027" width="35" style="7" customWidth="1"/>
    <col min="13028" max="13028" width="18" style="7" bestFit="1" customWidth="1"/>
    <col min="13029" max="13029" width="13.42578125" style="7" customWidth="1"/>
    <col min="13030" max="13030" width="10.85546875" style="7" bestFit="1" customWidth="1"/>
    <col min="13031" max="13033" width="8.85546875" style="7" bestFit="1" customWidth="1"/>
    <col min="13034" max="13034" width="13.85546875" style="7" bestFit="1" customWidth="1"/>
    <col min="13035" max="13035" width="12.140625" style="7" bestFit="1" customWidth="1"/>
    <col min="13036" max="13036" width="13.85546875" style="7" bestFit="1" customWidth="1"/>
    <col min="13037" max="13038" width="8.85546875" style="7" bestFit="1" customWidth="1"/>
    <col min="13039" max="13040" width="8.7109375" style="7"/>
    <col min="13041" max="13041" width="15.42578125" style="7" customWidth="1"/>
    <col min="13042" max="13256" width="8.7109375" style="7"/>
    <col min="13257" max="13257" width="5.7109375" style="7" customWidth="1"/>
    <col min="13258" max="13258" width="49.7109375" style="7" customWidth="1"/>
    <col min="13259" max="13259" width="19" style="7" customWidth="1"/>
    <col min="13260" max="13260" width="13.7109375" style="7" customWidth="1"/>
    <col min="13261" max="13261" width="12.28515625" style="7" customWidth="1"/>
    <col min="13262" max="13262" width="13.85546875" style="7" customWidth="1"/>
    <col min="13263" max="13263" width="10.28515625" style="7" customWidth="1"/>
    <col min="13264" max="13264" width="10.42578125" style="7" customWidth="1"/>
    <col min="13265" max="13265" width="9.5703125" style="7" customWidth="1"/>
    <col min="13266" max="13266" width="11.140625" style="7" customWidth="1"/>
    <col min="13267" max="13267" width="13.28515625" style="7" customWidth="1"/>
    <col min="13268" max="13268" width="10.28515625" style="7" customWidth="1"/>
    <col min="13269" max="13269" width="16.7109375" style="7" customWidth="1"/>
    <col min="13270" max="13270" width="10.28515625" style="7" customWidth="1"/>
    <col min="13271" max="13271" width="8.85546875" style="7" customWidth="1"/>
    <col min="13272" max="13281" width="0" style="7" hidden="1" customWidth="1"/>
    <col min="13282" max="13282" width="21.5703125" style="7" customWidth="1"/>
    <col min="13283" max="13283" width="35" style="7" customWidth="1"/>
    <col min="13284" max="13284" width="18" style="7" bestFit="1" customWidth="1"/>
    <col min="13285" max="13285" width="13.42578125" style="7" customWidth="1"/>
    <col min="13286" max="13286" width="10.85546875" style="7" bestFit="1" customWidth="1"/>
    <col min="13287" max="13289" width="8.85546875" style="7" bestFit="1" customWidth="1"/>
    <col min="13290" max="13290" width="13.85546875" style="7" bestFit="1" customWidth="1"/>
    <col min="13291" max="13291" width="12.140625" style="7" bestFit="1" customWidth="1"/>
    <col min="13292" max="13292" width="13.85546875" style="7" bestFit="1" customWidth="1"/>
    <col min="13293" max="13294" width="8.85546875" style="7" bestFit="1" customWidth="1"/>
    <col min="13295" max="13296" width="8.7109375" style="7"/>
    <col min="13297" max="13297" width="15.42578125" style="7" customWidth="1"/>
    <col min="13298" max="13512" width="8.7109375" style="7"/>
    <col min="13513" max="13513" width="5.7109375" style="7" customWidth="1"/>
    <col min="13514" max="13514" width="49.7109375" style="7" customWidth="1"/>
    <col min="13515" max="13515" width="19" style="7" customWidth="1"/>
    <col min="13516" max="13516" width="13.7109375" style="7" customWidth="1"/>
    <col min="13517" max="13517" width="12.28515625" style="7" customWidth="1"/>
    <col min="13518" max="13518" width="13.85546875" style="7" customWidth="1"/>
    <col min="13519" max="13519" width="10.28515625" style="7" customWidth="1"/>
    <col min="13520" max="13520" width="10.42578125" style="7" customWidth="1"/>
    <col min="13521" max="13521" width="9.5703125" style="7" customWidth="1"/>
    <col min="13522" max="13522" width="11.140625" style="7" customWidth="1"/>
    <col min="13523" max="13523" width="13.28515625" style="7" customWidth="1"/>
    <col min="13524" max="13524" width="10.28515625" style="7" customWidth="1"/>
    <col min="13525" max="13525" width="16.7109375" style="7" customWidth="1"/>
    <col min="13526" max="13526" width="10.28515625" style="7" customWidth="1"/>
    <col min="13527" max="13527" width="8.85546875" style="7" customWidth="1"/>
    <col min="13528" max="13537" width="0" style="7" hidden="1" customWidth="1"/>
    <col min="13538" max="13538" width="21.5703125" style="7" customWidth="1"/>
    <col min="13539" max="13539" width="35" style="7" customWidth="1"/>
    <col min="13540" max="13540" width="18" style="7" bestFit="1" customWidth="1"/>
    <col min="13541" max="13541" width="13.42578125" style="7" customWidth="1"/>
    <col min="13542" max="13542" width="10.85546875" style="7" bestFit="1" customWidth="1"/>
    <col min="13543" max="13545" width="8.85546875" style="7" bestFit="1" customWidth="1"/>
    <col min="13546" max="13546" width="13.85546875" style="7" bestFit="1" customWidth="1"/>
    <col min="13547" max="13547" width="12.140625" style="7" bestFit="1" customWidth="1"/>
    <col min="13548" max="13548" width="13.85546875" style="7" bestFit="1" customWidth="1"/>
    <col min="13549" max="13550" width="8.85546875" style="7" bestFit="1" customWidth="1"/>
    <col min="13551" max="13552" width="8.7109375" style="7"/>
    <col min="13553" max="13553" width="15.42578125" style="7" customWidth="1"/>
    <col min="13554" max="13768" width="8.7109375" style="7"/>
    <col min="13769" max="13769" width="5.7109375" style="7" customWidth="1"/>
    <col min="13770" max="13770" width="49.7109375" style="7" customWidth="1"/>
    <col min="13771" max="13771" width="19" style="7" customWidth="1"/>
    <col min="13772" max="13772" width="13.7109375" style="7" customWidth="1"/>
    <col min="13773" max="13773" width="12.28515625" style="7" customWidth="1"/>
    <col min="13774" max="13774" width="13.85546875" style="7" customWidth="1"/>
    <col min="13775" max="13775" width="10.28515625" style="7" customWidth="1"/>
    <col min="13776" max="13776" width="10.42578125" style="7" customWidth="1"/>
    <col min="13777" max="13777" width="9.5703125" style="7" customWidth="1"/>
    <col min="13778" max="13778" width="11.140625" style="7" customWidth="1"/>
    <col min="13779" max="13779" width="13.28515625" style="7" customWidth="1"/>
    <col min="13780" max="13780" width="10.28515625" style="7" customWidth="1"/>
    <col min="13781" max="13781" width="16.7109375" style="7" customWidth="1"/>
    <col min="13782" max="13782" width="10.28515625" style="7" customWidth="1"/>
    <col min="13783" max="13783" width="8.85546875" style="7" customWidth="1"/>
    <col min="13784" max="13793" width="0" style="7" hidden="1" customWidth="1"/>
    <col min="13794" max="13794" width="21.5703125" style="7" customWidth="1"/>
    <col min="13795" max="13795" width="35" style="7" customWidth="1"/>
    <col min="13796" max="13796" width="18" style="7" bestFit="1" customWidth="1"/>
    <col min="13797" max="13797" width="13.42578125" style="7" customWidth="1"/>
    <col min="13798" max="13798" width="10.85546875" style="7" bestFit="1" customWidth="1"/>
    <col min="13799" max="13801" width="8.85546875" style="7" bestFit="1" customWidth="1"/>
    <col min="13802" max="13802" width="13.85546875" style="7" bestFit="1" customWidth="1"/>
    <col min="13803" max="13803" width="12.140625" style="7" bestFit="1" customWidth="1"/>
    <col min="13804" max="13804" width="13.85546875" style="7" bestFit="1" customWidth="1"/>
    <col min="13805" max="13806" width="8.85546875" style="7" bestFit="1" customWidth="1"/>
    <col min="13807" max="13808" width="8.7109375" style="7"/>
    <col min="13809" max="13809" width="15.42578125" style="7" customWidth="1"/>
    <col min="13810" max="14024" width="8.7109375" style="7"/>
    <col min="14025" max="14025" width="5.7109375" style="7" customWidth="1"/>
    <col min="14026" max="14026" width="49.7109375" style="7" customWidth="1"/>
    <col min="14027" max="14027" width="19" style="7" customWidth="1"/>
    <col min="14028" max="14028" width="13.7109375" style="7" customWidth="1"/>
    <col min="14029" max="14029" width="12.28515625" style="7" customWidth="1"/>
    <col min="14030" max="14030" width="13.85546875" style="7" customWidth="1"/>
    <col min="14031" max="14031" width="10.28515625" style="7" customWidth="1"/>
    <col min="14032" max="14032" width="10.42578125" style="7" customWidth="1"/>
    <col min="14033" max="14033" width="9.5703125" style="7" customWidth="1"/>
    <col min="14034" max="14034" width="11.140625" style="7" customWidth="1"/>
    <col min="14035" max="14035" width="13.28515625" style="7" customWidth="1"/>
    <col min="14036" max="14036" width="10.28515625" style="7" customWidth="1"/>
    <col min="14037" max="14037" width="16.7109375" style="7" customWidth="1"/>
    <col min="14038" max="14038" width="10.28515625" style="7" customWidth="1"/>
    <col min="14039" max="14039" width="8.85546875" style="7" customWidth="1"/>
    <col min="14040" max="14049" width="0" style="7" hidden="1" customWidth="1"/>
    <col min="14050" max="14050" width="21.5703125" style="7" customWidth="1"/>
    <col min="14051" max="14051" width="35" style="7" customWidth="1"/>
    <col min="14052" max="14052" width="18" style="7" bestFit="1" customWidth="1"/>
    <col min="14053" max="14053" width="13.42578125" style="7" customWidth="1"/>
    <col min="14054" max="14054" width="10.85546875" style="7" bestFit="1" customWidth="1"/>
    <col min="14055" max="14057" width="8.85546875" style="7" bestFit="1" customWidth="1"/>
    <col min="14058" max="14058" width="13.85546875" style="7" bestFit="1" customWidth="1"/>
    <col min="14059" max="14059" width="12.140625" style="7" bestFit="1" customWidth="1"/>
    <col min="14060" max="14060" width="13.85546875" style="7" bestFit="1" customWidth="1"/>
    <col min="14061" max="14062" width="8.85546875" style="7" bestFit="1" customWidth="1"/>
    <col min="14063" max="14064" width="8.7109375" style="7"/>
    <col min="14065" max="14065" width="15.42578125" style="7" customWidth="1"/>
    <col min="14066" max="14280" width="8.7109375" style="7"/>
    <col min="14281" max="14281" width="5.7109375" style="7" customWidth="1"/>
    <col min="14282" max="14282" width="49.7109375" style="7" customWidth="1"/>
    <col min="14283" max="14283" width="19" style="7" customWidth="1"/>
    <col min="14284" max="14284" width="13.7109375" style="7" customWidth="1"/>
    <col min="14285" max="14285" width="12.28515625" style="7" customWidth="1"/>
    <col min="14286" max="14286" width="13.85546875" style="7" customWidth="1"/>
    <col min="14287" max="14287" width="10.28515625" style="7" customWidth="1"/>
    <col min="14288" max="14288" width="10.42578125" style="7" customWidth="1"/>
    <col min="14289" max="14289" width="9.5703125" style="7" customWidth="1"/>
    <col min="14290" max="14290" width="11.140625" style="7" customWidth="1"/>
    <col min="14291" max="14291" width="13.28515625" style="7" customWidth="1"/>
    <col min="14292" max="14292" width="10.28515625" style="7" customWidth="1"/>
    <col min="14293" max="14293" width="16.7109375" style="7" customWidth="1"/>
    <col min="14294" max="14294" width="10.28515625" style="7" customWidth="1"/>
    <col min="14295" max="14295" width="8.85546875" style="7" customWidth="1"/>
    <col min="14296" max="14305" width="0" style="7" hidden="1" customWidth="1"/>
    <col min="14306" max="14306" width="21.5703125" style="7" customWidth="1"/>
    <col min="14307" max="14307" width="35" style="7" customWidth="1"/>
    <col min="14308" max="14308" width="18" style="7" bestFit="1" customWidth="1"/>
    <col min="14309" max="14309" width="13.42578125" style="7" customWidth="1"/>
    <col min="14310" max="14310" width="10.85546875" style="7" bestFit="1" customWidth="1"/>
    <col min="14311" max="14313" width="8.85546875" style="7" bestFit="1" customWidth="1"/>
    <col min="14314" max="14314" width="13.85546875" style="7" bestFit="1" customWidth="1"/>
    <col min="14315" max="14315" width="12.140625" style="7" bestFit="1" customWidth="1"/>
    <col min="14316" max="14316" width="13.85546875" style="7" bestFit="1" customWidth="1"/>
    <col min="14317" max="14318" width="8.85546875" style="7" bestFit="1" customWidth="1"/>
    <col min="14319" max="14320" width="8.7109375" style="7"/>
    <col min="14321" max="14321" width="15.42578125" style="7" customWidth="1"/>
    <col min="14322" max="14536" width="8.7109375" style="7"/>
    <col min="14537" max="14537" width="5.7109375" style="7" customWidth="1"/>
    <col min="14538" max="14538" width="49.7109375" style="7" customWidth="1"/>
    <col min="14539" max="14539" width="19" style="7" customWidth="1"/>
    <col min="14540" max="14540" width="13.7109375" style="7" customWidth="1"/>
    <col min="14541" max="14541" width="12.28515625" style="7" customWidth="1"/>
    <col min="14542" max="14542" width="13.85546875" style="7" customWidth="1"/>
    <col min="14543" max="14543" width="10.28515625" style="7" customWidth="1"/>
    <col min="14544" max="14544" width="10.42578125" style="7" customWidth="1"/>
    <col min="14545" max="14545" width="9.5703125" style="7" customWidth="1"/>
    <col min="14546" max="14546" width="11.140625" style="7" customWidth="1"/>
    <col min="14547" max="14547" width="13.28515625" style="7" customWidth="1"/>
    <col min="14548" max="14548" width="10.28515625" style="7" customWidth="1"/>
    <col min="14549" max="14549" width="16.7109375" style="7" customWidth="1"/>
    <col min="14550" max="14550" width="10.28515625" style="7" customWidth="1"/>
    <col min="14551" max="14551" width="8.85546875" style="7" customWidth="1"/>
    <col min="14552" max="14561" width="0" style="7" hidden="1" customWidth="1"/>
    <col min="14562" max="14562" width="21.5703125" style="7" customWidth="1"/>
    <col min="14563" max="14563" width="35" style="7" customWidth="1"/>
    <col min="14564" max="14564" width="18" style="7" bestFit="1" customWidth="1"/>
    <col min="14565" max="14565" width="13.42578125" style="7" customWidth="1"/>
    <col min="14566" max="14566" width="10.85546875" style="7" bestFit="1" customWidth="1"/>
    <col min="14567" max="14569" width="8.85546875" style="7" bestFit="1" customWidth="1"/>
    <col min="14570" max="14570" width="13.85546875" style="7" bestFit="1" customWidth="1"/>
    <col min="14571" max="14571" width="12.140625" style="7" bestFit="1" customWidth="1"/>
    <col min="14572" max="14572" width="13.85546875" style="7" bestFit="1" customWidth="1"/>
    <col min="14573" max="14574" width="8.85546875" style="7" bestFit="1" customWidth="1"/>
    <col min="14575" max="14576" width="8.7109375" style="7"/>
    <col min="14577" max="14577" width="15.42578125" style="7" customWidth="1"/>
    <col min="14578" max="14792" width="8.7109375" style="7"/>
    <col min="14793" max="14793" width="5.7109375" style="7" customWidth="1"/>
    <col min="14794" max="14794" width="49.7109375" style="7" customWidth="1"/>
    <col min="14795" max="14795" width="19" style="7" customWidth="1"/>
    <col min="14796" max="14796" width="13.7109375" style="7" customWidth="1"/>
    <col min="14797" max="14797" width="12.28515625" style="7" customWidth="1"/>
    <col min="14798" max="14798" width="13.85546875" style="7" customWidth="1"/>
    <col min="14799" max="14799" width="10.28515625" style="7" customWidth="1"/>
    <col min="14800" max="14800" width="10.42578125" style="7" customWidth="1"/>
    <col min="14801" max="14801" width="9.5703125" style="7" customWidth="1"/>
    <col min="14802" max="14802" width="11.140625" style="7" customWidth="1"/>
    <col min="14803" max="14803" width="13.28515625" style="7" customWidth="1"/>
    <col min="14804" max="14804" width="10.28515625" style="7" customWidth="1"/>
    <col min="14805" max="14805" width="16.7109375" style="7" customWidth="1"/>
    <col min="14806" max="14806" width="10.28515625" style="7" customWidth="1"/>
    <col min="14807" max="14807" width="8.85546875" style="7" customWidth="1"/>
    <col min="14808" max="14817" width="0" style="7" hidden="1" customWidth="1"/>
    <col min="14818" max="14818" width="21.5703125" style="7" customWidth="1"/>
    <col min="14819" max="14819" width="35" style="7" customWidth="1"/>
    <col min="14820" max="14820" width="18" style="7" bestFit="1" customWidth="1"/>
    <col min="14821" max="14821" width="13.42578125" style="7" customWidth="1"/>
    <col min="14822" max="14822" width="10.85546875" style="7" bestFit="1" customWidth="1"/>
    <col min="14823" max="14825" width="8.85546875" style="7" bestFit="1" customWidth="1"/>
    <col min="14826" max="14826" width="13.85546875" style="7" bestFit="1" customWidth="1"/>
    <col min="14827" max="14827" width="12.140625" style="7" bestFit="1" customWidth="1"/>
    <col min="14828" max="14828" width="13.85546875" style="7" bestFit="1" customWidth="1"/>
    <col min="14829" max="14830" width="8.85546875" style="7" bestFit="1" customWidth="1"/>
    <col min="14831" max="14832" width="8.7109375" style="7"/>
    <col min="14833" max="14833" width="15.42578125" style="7" customWidth="1"/>
    <col min="14834" max="15048" width="8.7109375" style="7"/>
    <col min="15049" max="15049" width="5.7109375" style="7" customWidth="1"/>
    <col min="15050" max="15050" width="49.7109375" style="7" customWidth="1"/>
    <col min="15051" max="15051" width="19" style="7" customWidth="1"/>
    <col min="15052" max="15052" width="13.7109375" style="7" customWidth="1"/>
    <col min="15053" max="15053" width="12.28515625" style="7" customWidth="1"/>
    <col min="15054" max="15054" width="13.85546875" style="7" customWidth="1"/>
    <col min="15055" max="15055" width="10.28515625" style="7" customWidth="1"/>
    <col min="15056" max="15056" width="10.42578125" style="7" customWidth="1"/>
    <col min="15057" max="15057" width="9.5703125" style="7" customWidth="1"/>
    <col min="15058" max="15058" width="11.140625" style="7" customWidth="1"/>
    <col min="15059" max="15059" width="13.28515625" style="7" customWidth="1"/>
    <col min="15060" max="15060" width="10.28515625" style="7" customWidth="1"/>
    <col min="15061" max="15061" width="16.7109375" style="7" customWidth="1"/>
    <col min="15062" max="15062" width="10.28515625" style="7" customWidth="1"/>
    <col min="15063" max="15063" width="8.85546875" style="7" customWidth="1"/>
    <col min="15064" max="15073" width="0" style="7" hidden="1" customWidth="1"/>
    <col min="15074" max="15074" width="21.5703125" style="7" customWidth="1"/>
    <col min="15075" max="15075" width="35" style="7" customWidth="1"/>
    <col min="15076" max="15076" width="18" style="7" bestFit="1" customWidth="1"/>
    <col min="15077" max="15077" width="13.42578125" style="7" customWidth="1"/>
    <col min="15078" max="15078" width="10.85546875" style="7" bestFit="1" customWidth="1"/>
    <col min="15079" max="15081" width="8.85546875" style="7" bestFit="1" customWidth="1"/>
    <col min="15082" max="15082" width="13.85546875" style="7" bestFit="1" customWidth="1"/>
    <col min="15083" max="15083" width="12.140625" style="7" bestFit="1" customWidth="1"/>
    <col min="15084" max="15084" width="13.85546875" style="7" bestFit="1" customWidth="1"/>
    <col min="15085" max="15086" width="8.85546875" style="7" bestFit="1" customWidth="1"/>
    <col min="15087" max="15088" width="8.7109375" style="7"/>
    <col min="15089" max="15089" width="15.42578125" style="7" customWidth="1"/>
    <col min="15090" max="15304" width="8.7109375" style="7"/>
    <col min="15305" max="15305" width="5.7109375" style="7" customWidth="1"/>
    <col min="15306" max="15306" width="49.7109375" style="7" customWidth="1"/>
    <col min="15307" max="15307" width="19" style="7" customWidth="1"/>
    <col min="15308" max="15308" width="13.7109375" style="7" customWidth="1"/>
    <col min="15309" max="15309" width="12.28515625" style="7" customWidth="1"/>
    <col min="15310" max="15310" width="13.85546875" style="7" customWidth="1"/>
    <col min="15311" max="15311" width="10.28515625" style="7" customWidth="1"/>
    <col min="15312" max="15312" width="10.42578125" style="7" customWidth="1"/>
    <col min="15313" max="15313" width="9.5703125" style="7" customWidth="1"/>
    <col min="15314" max="15314" width="11.140625" style="7" customWidth="1"/>
    <col min="15315" max="15315" width="13.28515625" style="7" customWidth="1"/>
    <col min="15316" max="15316" width="10.28515625" style="7" customWidth="1"/>
    <col min="15317" max="15317" width="16.7109375" style="7" customWidth="1"/>
    <col min="15318" max="15318" width="10.28515625" style="7" customWidth="1"/>
    <col min="15319" max="15319" width="8.85546875" style="7" customWidth="1"/>
    <col min="15320" max="15329" width="0" style="7" hidden="1" customWidth="1"/>
    <col min="15330" max="15330" width="21.5703125" style="7" customWidth="1"/>
    <col min="15331" max="15331" width="35" style="7" customWidth="1"/>
    <col min="15332" max="15332" width="18" style="7" bestFit="1" customWidth="1"/>
    <col min="15333" max="15333" width="13.42578125" style="7" customWidth="1"/>
    <col min="15334" max="15334" width="10.85546875" style="7" bestFit="1" customWidth="1"/>
    <col min="15335" max="15337" width="8.85546875" style="7" bestFit="1" customWidth="1"/>
    <col min="15338" max="15338" width="13.85546875" style="7" bestFit="1" customWidth="1"/>
    <col min="15339" max="15339" width="12.140625" style="7" bestFit="1" customWidth="1"/>
    <col min="15340" max="15340" width="13.85546875" style="7" bestFit="1" customWidth="1"/>
    <col min="15341" max="15342" width="8.85546875" style="7" bestFit="1" customWidth="1"/>
    <col min="15343" max="15344" width="8.7109375" style="7"/>
    <col min="15345" max="15345" width="15.42578125" style="7" customWidth="1"/>
    <col min="15346" max="15560" width="8.7109375" style="7"/>
    <col min="15561" max="15561" width="5.7109375" style="7" customWidth="1"/>
    <col min="15562" max="15562" width="49.7109375" style="7" customWidth="1"/>
    <col min="15563" max="15563" width="19" style="7" customWidth="1"/>
    <col min="15564" max="15564" width="13.7109375" style="7" customWidth="1"/>
    <col min="15565" max="15565" width="12.28515625" style="7" customWidth="1"/>
    <col min="15566" max="15566" width="13.85546875" style="7" customWidth="1"/>
    <col min="15567" max="15567" width="10.28515625" style="7" customWidth="1"/>
    <col min="15568" max="15568" width="10.42578125" style="7" customWidth="1"/>
    <col min="15569" max="15569" width="9.5703125" style="7" customWidth="1"/>
    <col min="15570" max="15570" width="11.140625" style="7" customWidth="1"/>
    <col min="15571" max="15571" width="13.28515625" style="7" customWidth="1"/>
    <col min="15572" max="15572" width="10.28515625" style="7" customWidth="1"/>
    <col min="15573" max="15573" width="16.7109375" style="7" customWidth="1"/>
    <col min="15574" max="15574" width="10.28515625" style="7" customWidth="1"/>
    <col min="15575" max="15575" width="8.85546875" style="7" customWidth="1"/>
    <col min="15576" max="15585" width="0" style="7" hidden="1" customWidth="1"/>
    <col min="15586" max="15586" width="21.5703125" style="7" customWidth="1"/>
    <col min="15587" max="15587" width="35" style="7" customWidth="1"/>
    <col min="15588" max="15588" width="18" style="7" bestFit="1" customWidth="1"/>
    <col min="15589" max="15589" width="13.42578125" style="7" customWidth="1"/>
    <col min="15590" max="15590" width="10.85546875" style="7" bestFit="1" customWidth="1"/>
    <col min="15591" max="15593" width="8.85546875" style="7" bestFit="1" customWidth="1"/>
    <col min="15594" max="15594" width="13.85546875" style="7" bestFit="1" customWidth="1"/>
    <col min="15595" max="15595" width="12.140625" style="7" bestFit="1" customWidth="1"/>
    <col min="15596" max="15596" width="13.85546875" style="7" bestFit="1" customWidth="1"/>
    <col min="15597" max="15598" width="8.85546875" style="7" bestFit="1" customWidth="1"/>
    <col min="15599" max="15600" width="8.7109375" style="7"/>
    <col min="15601" max="15601" width="15.42578125" style="7" customWidth="1"/>
    <col min="15602" max="15816" width="8.7109375" style="7"/>
    <col min="15817" max="15817" width="5.7109375" style="7" customWidth="1"/>
    <col min="15818" max="15818" width="49.7109375" style="7" customWidth="1"/>
    <col min="15819" max="15819" width="19" style="7" customWidth="1"/>
    <col min="15820" max="15820" width="13.7109375" style="7" customWidth="1"/>
    <col min="15821" max="15821" width="12.28515625" style="7" customWidth="1"/>
    <col min="15822" max="15822" width="13.85546875" style="7" customWidth="1"/>
    <col min="15823" max="15823" width="10.28515625" style="7" customWidth="1"/>
    <col min="15824" max="15824" width="10.42578125" style="7" customWidth="1"/>
    <col min="15825" max="15825" width="9.5703125" style="7" customWidth="1"/>
    <col min="15826" max="15826" width="11.140625" style="7" customWidth="1"/>
    <col min="15827" max="15827" width="13.28515625" style="7" customWidth="1"/>
    <col min="15828" max="15828" width="10.28515625" style="7" customWidth="1"/>
    <col min="15829" max="15829" width="16.7109375" style="7" customWidth="1"/>
    <col min="15830" max="15830" width="10.28515625" style="7" customWidth="1"/>
    <col min="15831" max="15831" width="8.85546875" style="7" customWidth="1"/>
    <col min="15832" max="15841" width="0" style="7" hidden="1" customWidth="1"/>
    <col min="15842" max="15842" width="21.5703125" style="7" customWidth="1"/>
    <col min="15843" max="15843" width="35" style="7" customWidth="1"/>
    <col min="15844" max="15844" width="18" style="7" bestFit="1" customWidth="1"/>
    <col min="15845" max="15845" width="13.42578125" style="7" customWidth="1"/>
    <col min="15846" max="15846" width="10.85546875" style="7" bestFit="1" customWidth="1"/>
    <col min="15847" max="15849" width="8.85546875" style="7" bestFit="1" customWidth="1"/>
    <col min="15850" max="15850" width="13.85546875" style="7" bestFit="1" customWidth="1"/>
    <col min="15851" max="15851" width="12.140625" style="7" bestFit="1" customWidth="1"/>
    <col min="15852" max="15852" width="13.85546875" style="7" bestFit="1" customWidth="1"/>
    <col min="15853" max="15854" width="8.85546875" style="7" bestFit="1" customWidth="1"/>
    <col min="15855" max="15856" width="8.7109375" style="7"/>
    <col min="15857" max="15857" width="15.42578125" style="7" customWidth="1"/>
    <col min="15858" max="16072" width="8.7109375" style="7"/>
    <col min="16073" max="16073" width="5.7109375" style="7" customWidth="1"/>
    <col min="16074" max="16074" width="49.7109375" style="7" customWidth="1"/>
    <col min="16075" max="16075" width="19" style="7" customWidth="1"/>
    <col min="16076" max="16076" width="13.7109375" style="7" customWidth="1"/>
    <col min="16077" max="16077" width="12.28515625" style="7" customWidth="1"/>
    <col min="16078" max="16078" width="13.85546875" style="7" customWidth="1"/>
    <col min="16079" max="16079" width="10.28515625" style="7" customWidth="1"/>
    <col min="16080" max="16080" width="10.42578125" style="7" customWidth="1"/>
    <col min="16081" max="16081" width="9.5703125" style="7" customWidth="1"/>
    <col min="16082" max="16082" width="11.140625" style="7" customWidth="1"/>
    <col min="16083" max="16083" width="13.28515625" style="7" customWidth="1"/>
    <col min="16084" max="16084" width="10.28515625" style="7" customWidth="1"/>
    <col min="16085" max="16085" width="16.7109375" style="7" customWidth="1"/>
    <col min="16086" max="16086" width="10.28515625" style="7" customWidth="1"/>
    <col min="16087" max="16087" width="8.85546875" style="7" customWidth="1"/>
    <col min="16088" max="16097" width="0" style="7" hidden="1" customWidth="1"/>
    <col min="16098" max="16098" width="21.5703125" style="7" customWidth="1"/>
    <col min="16099" max="16099" width="35" style="7" customWidth="1"/>
    <col min="16100" max="16100" width="18" style="7" bestFit="1" customWidth="1"/>
    <col min="16101" max="16101" width="13.42578125" style="7" customWidth="1"/>
    <col min="16102" max="16102" width="10.85546875" style="7" bestFit="1" customWidth="1"/>
    <col min="16103" max="16105" width="8.85546875" style="7" bestFit="1" customWidth="1"/>
    <col min="16106" max="16106" width="13.85546875" style="7" bestFit="1" customWidth="1"/>
    <col min="16107" max="16107" width="12.140625" style="7" bestFit="1" customWidth="1"/>
    <col min="16108" max="16108" width="13.85546875" style="7" bestFit="1" customWidth="1"/>
    <col min="16109" max="16110" width="8.85546875" style="7" bestFit="1" customWidth="1"/>
    <col min="16111" max="16112" width="8.7109375" style="7"/>
    <col min="16113" max="16113" width="15.42578125" style="7" customWidth="1"/>
    <col min="16114" max="16384" width="8.7109375" style="7"/>
  </cols>
  <sheetData>
    <row r="1" spans="2:16" ht="9.75" customHeight="1" x14ac:dyDescent="0.25">
      <c r="B1" s="213"/>
      <c r="C1" s="213"/>
      <c r="D1" s="213"/>
      <c r="E1" s="213"/>
      <c r="H1" s="3"/>
      <c r="I1" s="3"/>
    </row>
    <row r="2" spans="2:16" ht="27.75" customHeight="1" x14ac:dyDescent="0.25">
      <c r="B2" s="214" t="s">
        <v>0</v>
      </c>
      <c r="C2" s="214"/>
      <c r="D2" s="214"/>
      <c r="E2" s="214"/>
      <c r="J2" s="215" t="s">
        <v>244</v>
      </c>
      <c r="K2" s="216"/>
      <c r="L2" s="216"/>
      <c r="M2" s="216"/>
      <c r="N2" s="216"/>
      <c r="O2" s="216"/>
      <c r="P2" s="216"/>
    </row>
    <row r="3" spans="2:16" ht="14.25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14.2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4.25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15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2:16" x14ac:dyDescent="0.25">
      <c r="C7" s="217" t="s">
        <v>4</v>
      </c>
      <c r="D7" s="217"/>
      <c r="E7" s="217"/>
      <c r="F7" s="217"/>
      <c r="G7" s="217"/>
      <c r="H7" s="217"/>
      <c r="I7" s="217"/>
      <c r="J7" s="217"/>
      <c r="K7" s="217"/>
      <c r="L7" s="217"/>
      <c r="M7" s="218"/>
      <c r="N7" s="218"/>
      <c r="O7" s="218"/>
    </row>
    <row r="8" spans="2:16" ht="18" customHeight="1" x14ac:dyDescent="0.25">
      <c r="C8" s="219" t="s">
        <v>6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19"/>
    </row>
    <row r="9" spans="2:16" x14ac:dyDescent="0.25">
      <c r="D9" s="22"/>
      <c r="E9" s="23"/>
      <c r="F9" s="23"/>
      <c r="G9" s="24"/>
      <c r="H9" s="24"/>
      <c r="I9" s="24"/>
      <c r="J9" s="23"/>
      <c r="K9" s="25"/>
      <c r="N9" s="26" t="s">
        <v>8</v>
      </c>
    </row>
    <row r="10" spans="2:16" s="11" customFormat="1" x14ac:dyDescent="0.2">
      <c r="B10" s="220" t="s">
        <v>9</v>
      </c>
      <c r="C10" s="220" t="s">
        <v>10</v>
      </c>
      <c r="D10" s="220"/>
      <c r="E10" s="221" t="s">
        <v>11</v>
      </c>
      <c r="F10" s="221" t="s">
        <v>12</v>
      </c>
      <c r="G10" s="209" t="s">
        <v>13</v>
      </c>
      <c r="H10" s="210" t="s">
        <v>14</v>
      </c>
      <c r="I10" s="210"/>
      <c r="J10" s="210"/>
      <c r="K10" s="210"/>
      <c r="L10" s="210"/>
      <c r="M10" s="210"/>
      <c r="N10" s="210"/>
      <c r="O10" s="211" t="s">
        <v>15</v>
      </c>
      <c r="P10" s="211" t="s">
        <v>16</v>
      </c>
    </row>
    <row r="11" spans="2:16" s="11" customFormat="1" x14ac:dyDescent="0.2">
      <c r="B11" s="220"/>
      <c r="C11" s="220"/>
      <c r="D11" s="220"/>
      <c r="E11" s="221"/>
      <c r="F11" s="221"/>
      <c r="G11" s="209"/>
      <c r="H11" s="210" t="s">
        <v>17</v>
      </c>
      <c r="I11" s="209" t="s">
        <v>18</v>
      </c>
      <c r="J11" s="210" t="s">
        <v>19</v>
      </c>
      <c r="K11" s="210" t="s">
        <v>20</v>
      </c>
      <c r="L11" s="210" t="s">
        <v>21</v>
      </c>
      <c r="M11" s="212" t="s">
        <v>22</v>
      </c>
      <c r="N11" s="212"/>
      <c r="O11" s="211"/>
      <c r="P11" s="211"/>
    </row>
    <row r="12" spans="2:16" s="11" customFormat="1" ht="57" x14ac:dyDescent="0.2">
      <c r="B12" s="220"/>
      <c r="C12" s="220"/>
      <c r="D12" s="220"/>
      <c r="E12" s="221"/>
      <c r="F12" s="221"/>
      <c r="G12" s="209"/>
      <c r="H12" s="210"/>
      <c r="I12" s="209"/>
      <c r="J12" s="210"/>
      <c r="K12" s="210"/>
      <c r="L12" s="210"/>
      <c r="M12" s="29" t="s">
        <v>23</v>
      </c>
      <c r="N12" s="29" t="s">
        <v>24</v>
      </c>
      <c r="O12" s="211"/>
      <c r="P12" s="211"/>
    </row>
    <row r="13" spans="2:16" s="38" customFormat="1" ht="14.25" x14ac:dyDescent="0.2">
      <c r="B13" s="33">
        <v>0</v>
      </c>
      <c r="C13" s="34">
        <v>1</v>
      </c>
      <c r="D13" s="34"/>
      <c r="E13" s="33">
        <v>2</v>
      </c>
      <c r="F13" s="33">
        <v>3</v>
      </c>
      <c r="G13" s="35">
        <v>4</v>
      </c>
      <c r="H13" s="33">
        <v>5</v>
      </c>
      <c r="I13" s="35">
        <v>6</v>
      </c>
      <c r="J13" s="33">
        <v>7</v>
      </c>
      <c r="K13" s="35">
        <v>8</v>
      </c>
      <c r="L13" s="35">
        <v>9</v>
      </c>
      <c r="M13" s="35">
        <v>10</v>
      </c>
      <c r="N13" s="35">
        <v>11</v>
      </c>
      <c r="O13" s="36">
        <v>12</v>
      </c>
      <c r="P13" s="37">
        <v>13</v>
      </c>
    </row>
    <row r="14" spans="2:16" ht="35.1" customHeight="1" x14ac:dyDescent="0.25">
      <c r="B14" s="40"/>
      <c r="C14" s="41" t="s">
        <v>25</v>
      </c>
      <c r="D14" s="42"/>
      <c r="E14" s="43">
        <f>E15+E16+E17</f>
        <v>29311.605000000003</v>
      </c>
      <c r="F14" s="43">
        <f t="shared" ref="F14:P14" si="0">F15+F16+F17</f>
        <v>164106.03703000001</v>
      </c>
      <c r="G14" s="43">
        <f t="shared" si="0"/>
        <v>17141.234230000002</v>
      </c>
      <c r="H14" s="43">
        <f t="shared" si="0"/>
        <v>0</v>
      </c>
      <c r="I14" s="43">
        <f t="shared" si="0"/>
        <v>0</v>
      </c>
      <c r="J14" s="43">
        <f t="shared" si="0"/>
        <v>0</v>
      </c>
      <c r="K14" s="43">
        <f t="shared" si="0"/>
        <v>0</v>
      </c>
      <c r="L14" s="43">
        <f t="shared" si="0"/>
        <v>17141.234230000002</v>
      </c>
      <c r="M14" s="43">
        <f t="shared" si="0"/>
        <v>4613.0512300000009</v>
      </c>
      <c r="N14" s="43">
        <f t="shared" si="0"/>
        <v>12528.183000000001</v>
      </c>
      <c r="O14" s="43">
        <f t="shared" si="0"/>
        <v>0</v>
      </c>
      <c r="P14" s="43">
        <f t="shared" si="0"/>
        <v>0</v>
      </c>
    </row>
    <row r="15" spans="2:16" ht="20.100000000000001" customHeight="1" x14ac:dyDescent="0.25">
      <c r="B15" s="44" t="s">
        <v>28</v>
      </c>
      <c r="C15" s="45" t="s">
        <v>29</v>
      </c>
      <c r="D15" s="46"/>
      <c r="E15" s="47">
        <f>E19+E30+E42+E47+E89+E97</f>
        <v>25696.260000000002</v>
      </c>
      <c r="F15" s="47">
        <f t="shared" ref="F15:P15" si="1">F19+F30+F42+F47+F89+F97</f>
        <v>74367.045409999992</v>
      </c>
      <c r="G15" s="47">
        <f t="shared" si="1"/>
        <v>15793.749230000001</v>
      </c>
      <c r="H15" s="47">
        <f t="shared" si="1"/>
        <v>0</v>
      </c>
      <c r="I15" s="47">
        <f t="shared" si="1"/>
        <v>0</v>
      </c>
      <c r="J15" s="47">
        <f t="shared" si="1"/>
        <v>0</v>
      </c>
      <c r="K15" s="47">
        <f t="shared" si="1"/>
        <v>0</v>
      </c>
      <c r="L15" s="47">
        <f t="shared" si="1"/>
        <v>15793.749230000001</v>
      </c>
      <c r="M15" s="47">
        <f t="shared" si="1"/>
        <v>3265.5662300000004</v>
      </c>
      <c r="N15" s="47">
        <f t="shared" si="1"/>
        <v>12528.183000000001</v>
      </c>
      <c r="O15" s="47">
        <f t="shared" si="1"/>
        <v>0</v>
      </c>
      <c r="P15" s="47">
        <f t="shared" si="1"/>
        <v>0</v>
      </c>
    </row>
    <row r="16" spans="2:16" ht="20.100000000000001" customHeight="1" x14ac:dyDescent="0.25">
      <c r="B16" s="48" t="s">
        <v>30</v>
      </c>
      <c r="C16" s="49" t="s">
        <v>31</v>
      </c>
      <c r="D16" s="50"/>
      <c r="E16" s="51">
        <f>E20+E36+E43+E51+E91+E105</f>
        <v>288</v>
      </c>
      <c r="F16" s="51">
        <f t="shared" ref="F16:P16" si="2">F20+F36+F43+F51+F91+F105</f>
        <v>1311</v>
      </c>
      <c r="G16" s="51">
        <f t="shared" si="2"/>
        <v>1</v>
      </c>
      <c r="H16" s="51">
        <f t="shared" si="2"/>
        <v>0</v>
      </c>
      <c r="I16" s="51">
        <f t="shared" si="2"/>
        <v>0</v>
      </c>
      <c r="J16" s="51">
        <f t="shared" si="2"/>
        <v>0</v>
      </c>
      <c r="K16" s="51">
        <f t="shared" si="2"/>
        <v>0</v>
      </c>
      <c r="L16" s="51">
        <f t="shared" si="2"/>
        <v>1</v>
      </c>
      <c r="M16" s="51">
        <f t="shared" si="2"/>
        <v>1</v>
      </c>
      <c r="N16" s="51">
        <f t="shared" si="2"/>
        <v>0</v>
      </c>
      <c r="O16" s="51">
        <f t="shared" si="2"/>
        <v>0</v>
      </c>
      <c r="P16" s="51">
        <f t="shared" si="2"/>
        <v>0</v>
      </c>
    </row>
    <row r="17" spans="2:17" ht="20.100000000000001" customHeight="1" x14ac:dyDescent="0.25">
      <c r="B17" s="52" t="s">
        <v>32</v>
      </c>
      <c r="C17" s="53" t="s">
        <v>33</v>
      </c>
      <c r="D17" s="54"/>
      <c r="E17" s="55">
        <f>E21+E27+E38+E44+E52+E93+E107</f>
        <v>3327.3450000000003</v>
      </c>
      <c r="F17" s="55">
        <f t="shared" ref="F17:P17" si="3">F21+F27+F38+F44+F52+F93+F107</f>
        <v>88427.991620000015</v>
      </c>
      <c r="G17" s="55">
        <f t="shared" si="3"/>
        <v>1346.4850000000001</v>
      </c>
      <c r="H17" s="55">
        <f t="shared" si="3"/>
        <v>0</v>
      </c>
      <c r="I17" s="55">
        <f t="shared" si="3"/>
        <v>0</v>
      </c>
      <c r="J17" s="55">
        <f t="shared" si="3"/>
        <v>0</v>
      </c>
      <c r="K17" s="55">
        <f t="shared" si="3"/>
        <v>0</v>
      </c>
      <c r="L17" s="55">
        <f t="shared" si="3"/>
        <v>1346.4850000000001</v>
      </c>
      <c r="M17" s="55">
        <f t="shared" si="3"/>
        <v>1346.4850000000001</v>
      </c>
      <c r="N17" s="55">
        <f t="shared" si="3"/>
        <v>0</v>
      </c>
      <c r="O17" s="55">
        <f t="shared" si="3"/>
        <v>0</v>
      </c>
      <c r="P17" s="55">
        <f t="shared" si="3"/>
        <v>0</v>
      </c>
    </row>
    <row r="18" spans="2:17" s="14" customFormat="1" ht="35.1" customHeight="1" x14ac:dyDescent="0.2">
      <c r="B18" s="56" t="s">
        <v>34</v>
      </c>
      <c r="C18" s="57" t="s">
        <v>35</v>
      </c>
      <c r="D18" s="58"/>
      <c r="E18" s="59">
        <f>E19+E20+E21</f>
        <v>40</v>
      </c>
      <c r="F18" s="59">
        <f t="shared" ref="F18:P18" si="4">F19+F20+F21</f>
        <v>40</v>
      </c>
      <c r="G18" s="59">
        <f t="shared" si="4"/>
        <v>40</v>
      </c>
      <c r="H18" s="59">
        <f t="shared" si="4"/>
        <v>0</v>
      </c>
      <c r="I18" s="59">
        <f t="shared" si="4"/>
        <v>0</v>
      </c>
      <c r="J18" s="59">
        <f t="shared" si="4"/>
        <v>0</v>
      </c>
      <c r="K18" s="59">
        <f t="shared" si="4"/>
        <v>0</v>
      </c>
      <c r="L18" s="59">
        <f t="shared" si="4"/>
        <v>40</v>
      </c>
      <c r="M18" s="59">
        <f t="shared" si="4"/>
        <v>40</v>
      </c>
      <c r="N18" s="59">
        <f t="shared" si="4"/>
        <v>0</v>
      </c>
      <c r="O18" s="59">
        <f t="shared" si="4"/>
        <v>0</v>
      </c>
      <c r="P18" s="59">
        <f t="shared" si="4"/>
        <v>0</v>
      </c>
    </row>
    <row r="19" spans="2:17" s="64" customFormat="1" ht="20.100000000000001" customHeight="1" x14ac:dyDescent="0.25">
      <c r="B19" s="44" t="s">
        <v>28</v>
      </c>
      <c r="C19" s="61" t="s">
        <v>36</v>
      </c>
      <c r="D19" s="62"/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</row>
    <row r="20" spans="2:17" ht="20.100000000000001" customHeight="1" x14ac:dyDescent="0.25">
      <c r="B20" s="48" t="s">
        <v>30</v>
      </c>
      <c r="C20" s="65" t="s">
        <v>37</v>
      </c>
      <c r="D20" s="66"/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</row>
    <row r="21" spans="2:17" s="64" customFormat="1" ht="20.100000000000001" customHeight="1" x14ac:dyDescent="0.25">
      <c r="B21" s="68" t="s">
        <v>32</v>
      </c>
      <c r="C21" s="69" t="s">
        <v>38</v>
      </c>
      <c r="D21" s="70"/>
      <c r="E21" s="71">
        <f>SUM(E22:E23)</f>
        <v>40</v>
      </c>
      <c r="F21" s="71">
        <f t="shared" ref="F21:P21" si="5">SUM(F22:F23)</f>
        <v>40</v>
      </c>
      <c r="G21" s="71">
        <f t="shared" si="5"/>
        <v>40</v>
      </c>
      <c r="H21" s="71">
        <f t="shared" si="5"/>
        <v>0</v>
      </c>
      <c r="I21" s="71">
        <f t="shared" si="5"/>
        <v>0</v>
      </c>
      <c r="J21" s="71">
        <f t="shared" si="5"/>
        <v>0</v>
      </c>
      <c r="K21" s="71">
        <f t="shared" si="5"/>
        <v>0</v>
      </c>
      <c r="L21" s="71">
        <f t="shared" si="5"/>
        <v>40</v>
      </c>
      <c r="M21" s="71">
        <f t="shared" si="5"/>
        <v>40</v>
      </c>
      <c r="N21" s="71">
        <f t="shared" si="5"/>
        <v>0</v>
      </c>
      <c r="O21" s="71">
        <f t="shared" si="5"/>
        <v>0</v>
      </c>
      <c r="P21" s="71">
        <f t="shared" si="5"/>
        <v>0</v>
      </c>
    </row>
    <row r="22" spans="2:17" ht="17.25" customHeight="1" x14ac:dyDescent="0.2">
      <c r="B22" s="72" t="s">
        <v>39</v>
      </c>
      <c r="C22" s="73" t="s">
        <v>40</v>
      </c>
      <c r="D22" s="74" t="s">
        <v>41</v>
      </c>
      <c r="E22" s="75">
        <v>10</v>
      </c>
      <c r="F22" s="75">
        <v>10</v>
      </c>
      <c r="G22" s="75">
        <f>SUM(H22:L22)</f>
        <v>10</v>
      </c>
      <c r="H22" s="76">
        <v>0</v>
      </c>
      <c r="I22" s="76">
        <v>0</v>
      </c>
      <c r="J22" s="76">
        <v>0</v>
      </c>
      <c r="K22" s="76">
        <v>0</v>
      </c>
      <c r="L22" s="75">
        <f>M22+N22</f>
        <v>10</v>
      </c>
      <c r="M22" s="76">
        <v>10</v>
      </c>
      <c r="N22" s="76">
        <v>0</v>
      </c>
      <c r="O22" s="76">
        <v>0</v>
      </c>
      <c r="P22" s="76">
        <v>0</v>
      </c>
    </row>
    <row r="23" spans="2:17" ht="23.25" customHeight="1" x14ac:dyDescent="0.2">
      <c r="B23" s="72" t="s">
        <v>42</v>
      </c>
      <c r="C23" s="77" t="s">
        <v>43</v>
      </c>
      <c r="D23" s="74" t="s">
        <v>41</v>
      </c>
      <c r="E23" s="76">
        <v>30</v>
      </c>
      <c r="F23" s="78">
        <f>E23</f>
        <v>30</v>
      </c>
      <c r="G23" s="75">
        <f>SUM(H23:L23)</f>
        <v>30</v>
      </c>
      <c r="H23" s="76">
        <v>0</v>
      </c>
      <c r="I23" s="76">
        <v>0</v>
      </c>
      <c r="J23" s="76">
        <v>0</v>
      </c>
      <c r="K23" s="76">
        <v>0</v>
      </c>
      <c r="L23" s="75">
        <f>M23+N23</f>
        <v>30</v>
      </c>
      <c r="M23" s="76">
        <v>30</v>
      </c>
      <c r="N23" s="76">
        <v>0</v>
      </c>
      <c r="O23" s="76">
        <v>0</v>
      </c>
      <c r="P23" s="76">
        <v>0</v>
      </c>
    </row>
    <row r="24" spans="2:17" s="14" customFormat="1" ht="35.1" customHeight="1" x14ac:dyDescent="0.2">
      <c r="B24" s="56" t="s">
        <v>34</v>
      </c>
      <c r="C24" s="57" t="s">
        <v>241</v>
      </c>
      <c r="D24" s="58"/>
      <c r="E24" s="59">
        <f>E25+E26+E27</f>
        <v>37</v>
      </c>
      <c r="F24" s="59">
        <f t="shared" ref="F24:P24" si="6">F25+F26+F27</f>
        <v>37</v>
      </c>
      <c r="G24" s="59">
        <f t="shared" si="6"/>
        <v>37</v>
      </c>
      <c r="H24" s="59">
        <f t="shared" si="6"/>
        <v>0</v>
      </c>
      <c r="I24" s="59">
        <f t="shared" si="6"/>
        <v>0</v>
      </c>
      <c r="J24" s="59">
        <f t="shared" si="6"/>
        <v>0</v>
      </c>
      <c r="K24" s="59">
        <f t="shared" si="6"/>
        <v>0</v>
      </c>
      <c r="L24" s="59">
        <f t="shared" si="6"/>
        <v>37</v>
      </c>
      <c r="M24" s="59">
        <f t="shared" si="6"/>
        <v>37</v>
      </c>
      <c r="N24" s="59">
        <f t="shared" si="6"/>
        <v>0</v>
      </c>
      <c r="O24" s="59">
        <f t="shared" si="6"/>
        <v>0</v>
      </c>
      <c r="P24" s="59">
        <f t="shared" si="6"/>
        <v>0</v>
      </c>
    </row>
    <row r="25" spans="2:17" s="64" customFormat="1" ht="20.100000000000001" customHeight="1" x14ac:dyDescent="0.25">
      <c r="B25" s="44" t="s">
        <v>28</v>
      </c>
      <c r="C25" s="61" t="s">
        <v>36</v>
      </c>
      <c r="D25" s="62"/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</row>
    <row r="26" spans="2:17" ht="20.100000000000001" customHeight="1" x14ac:dyDescent="0.25">
      <c r="B26" s="48" t="s">
        <v>30</v>
      </c>
      <c r="C26" s="65" t="s">
        <v>37</v>
      </c>
      <c r="D26" s="66"/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</row>
    <row r="27" spans="2:17" s="64" customFormat="1" ht="20.100000000000001" customHeight="1" x14ac:dyDescent="0.25">
      <c r="B27" s="68" t="s">
        <v>32</v>
      </c>
      <c r="C27" s="69" t="s">
        <v>38</v>
      </c>
      <c r="D27" s="70"/>
      <c r="E27" s="71">
        <f>E28</f>
        <v>37</v>
      </c>
      <c r="F27" s="71">
        <f t="shared" ref="F27:P27" si="7">F28</f>
        <v>37</v>
      </c>
      <c r="G27" s="71">
        <f t="shared" si="7"/>
        <v>37</v>
      </c>
      <c r="H27" s="71">
        <f t="shared" si="7"/>
        <v>0</v>
      </c>
      <c r="I27" s="71">
        <f t="shared" si="7"/>
        <v>0</v>
      </c>
      <c r="J27" s="71">
        <f t="shared" si="7"/>
        <v>0</v>
      </c>
      <c r="K27" s="71">
        <f t="shared" si="7"/>
        <v>0</v>
      </c>
      <c r="L27" s="71">
        <f t="shared" si="7"/>
        <v>37</v>
      </c>
      <c r="M27" s="71">
        <f t="shared" si="7"/>
        <v>37</v>
      </c>
      <c r="N27" s="71">
        <f t="shared" si="7"/>
        <v>0</v>
      </c>
      <c r="O27" s="71">
        <f t="shared" si="7"/>
        <v>0</v>
      </c>
      <c r="P27" s="71">
        <f t="shared" si="7"/>
        <v>0</v>
      </c>
    </row>
    <row r="28" spans="2:17" ht="17.25" customHeight="1" x14ac:dyDescent="0.2">
      <c r="B28" s="72" t="s">
        <v>39</v>
      </c>
      <c r="C28" s="73" t="s">
        <v>239</v>
      </c>
      <c r="D28" s="74" t="s">
        <v>240</v>
      </c>
      <c r="E28" s="75">
        <v>37</v>
      </c>
      <c r="F28" s="75">
        <v>37</v>
      </c>
      <c r="G28" s="75">
        <f>SUM(H28:L28)</f>
        <v>37</v>
      </c>
      <c r="H28" s="76">
        <v>0</v>
      </c>
      <c r="I28" s="76">
        <v>0</v>
      </c>
      <c r="J28" s="76">
        <v>0</v>
      </c>
      <c r="K28" s="76">
        <v>0</v>
      </c>
      <c r="L28" s="75">
        <f>M28+N28</f>
        <v>37</v>
      </c>
      <c r="M28" s="76">
        <v>37</v>
      </c>
      <c r="N28" s="76">
        <v>0</v>
      </c>
      <c r="O28" s="76">
        <v>0</v>
      </c>
      <c r="P28" s="76">
        <v>0</v>
      </c>
    </row>
    <row r="29" spans="2:17" ht="35.1" customHeight="1" x14ac:dyDescent="0.2">
      <c r="B29" s="56">
        <v>2</v>
      </c>
      <c r="C29" s="57" t="s">
        <v>44</v>
      </c>
      <c r="D29" s="58"/>
      <c r="E29" s="59">
        <f>E30+E36+E38</f>
        <v>1496.69</v>
      </c>
      <c r="F29" s="59">
        <f t="shared" ref="F29:P29" si="8">F30+F36+F38</f>
        <v>49827.18</v>
      </c>
      <c r="G29" s="59">
        <f t="shared" si="8"/>
        <v>875.2</v>
      </c>
      <c r="H29" s="59">
        <f t="shared" si="8"/>
        <v>0</v>
      </c>
      <c r="I29" s="59">
        <f t="shared" si="8"/>
        <v>0</v>
      </c>
      <c r="J29" s="59">
        <f t="shared" si="8"/>
        <v>0</v>
      </c>
      <c r="K29" s="59">
        <f t="shared" si="8"/>
        <v>0</v>
      </c>
      <c r="L29" s="59">
        <f t="shared" si="8"/>
        <v>875.2</v>
      </c>
      <c r="M29" s="59">
        <f t="shared" si="8"/>
        <v>875.2</v>
      </c>
      <c r="N29" s="59">
        <f t="shared" si="8"/>
        <v>0</v>
      </c>
      <c r="O29" s="59">
        <f t="shared" si="8"/>
        <v>0</v>
      </c>
      <c r="P29" s="59">
        <f t="shared" si="8"/>
        <v>0</v>
      </c>
    </row>
    <row r="30" spans="2:17" s="64" customFormat="1" ht="20.100000000000001" customHeight="1" x14ac:dyDescent="0.25">
      <c r="B30" s="79" t="s">
        <v>28</v>
      </c>
      <c r="C30" s="80" t="s">
        <v>36</v>
      </c>
      <c r="D30" s="81"/>
      <c r="E30" s="82">
        <f>SUM(E31:E35)</f>
        <v>1451.69</v>
      </c>
      <c r="F30" s="82">
        <f t="shared" ref="F30:P30" si="9">SUM(F31:F35)</f>
        <v>49797.18</v>
      </c>
      <c r="G30" s="82">
        <f t="shared" si="9"/>
        <v>872.2</v>
      </c>
      <c r="H30" s="82">
        <f t="shared" si="9"/>
        <v>0</v>
      </c>
      <c r="I30" s="82">
        <f t="shared" si="9"/>
        <v>0</v>
      </c>
      <c r="J30" s="82">
        <f t="shared" si="9"/>
        <v>0</v>
      </c>
      <c r="K30" s="82">
        <f t="shared" si="9"/>
        <v>0</v>
      </c>
      <c r="L30" s="82">
        <f t="shared" si="9"/>
        <v>872.2</v>
      </c>
      <c r="M30" s="82">
        <f t="shared" si="9"/>
        <v>872.2</v>
      </c>
      <c r="N30" s="82">
        <f t="shared" si="9"/>
        <v>0</v>
      </c>
      <c r="O30" s="82">
        <f t="shared" si="9"/>
        <v>0</v>
      </c>
      <c r="P30" s="82">
        <f t="shared" si="9"/>
        <v>0</v>
      </c>
    </row>
    <row r="31" spans="2:17" s="64" customFormat="1" ht="22.5" customHeight="1" x14ac:dyDescent="0.25">
      <c r="B31" s="72" t="s">
        <v>45</v>
      </c>
      <c r="C31" s="73" t="s">
        <v>46</v>
      </c>
      <c r="D31" s="83" t="s">
        <v>47</v>
      </c>
      <c r="E31" s="75">
        <v>138.25</v>
      </c>
      <c r="F31" s="143">
        <v>9029.33</v>
      </c>
      <c r="G31" s="75">
        <f>SUM(H31:L31)</f>
        <v>150.13</v>
      </c>
      <c r="H31" s="75">
        <v>0</v>
      </c>
      <c r="I31" s="75">
        <v>0</v>
      </c>
      <c r="J31" s="75">
        <v>0</v>
      </c>
      <c r="K31" s="75">
        <v>0</v>
      </c>
      <c r="L31" s="75">
        <f>M31+N31</f>
        <v>150.13</v>
      </c>
      <c r="M31" s="143">
        <f>117-8.4+41.53</f>
        <v>150.13</v>
      </c>
      <c r="N31" s="75">
        <v>0</v>
      </c>
      <c r="O31" s="75">
        <v>0</v>
      </c>
      <c r="P31" s="75">
        <v>0</v>
      </c>
      <c r="Q31" s="201"/>
    </row>
    <row r="32" spans="2:17" s="64" customFormat="1" ht="21.75" customHeight="1" x14ac:dyDescent="0.25">
      <c r="B32" s="72" t="s">
        <v>50</v>
      </c>
      <c r="C32" s="84" t="s">
        <v>51</v>
      </c>
      <c r="D32" s="83" t="s">
        <v>47</v>
      </c>
      <c r="E32" s="75">
        <v>144.21</v>
      </c>
      <c r="F32" s="143">
        <v>8019.56</v>
      </c>
      <c r="G32" s="75">
        <f>SUM(H32:L32)</f>
        <v>147.01999999999998</v>
      </c>
      <c r="H32" s="75">
        <v>0</v>
      </c>
      <c r="I32" s="75">
        <v>0</v>
      </c>
      <c r="J32" s="75">
        <v>0</v>
      </c>
      <c r="K32" s="75">
        <v>0</v>
      </c>
      <c r="L32" s="75">
        <f>M32+N32</f>
        <v>147.01999999999998</v>
      </c>
      <c r="M32" s="143">
        <f>121.5-8.4+33.92</f>
        <v>147.01999999999998</v>
      </c>
      <c r="N32" s="75">
        <v>0</v>
      </c>
      <c r="O32" s="75">
        <v>0</v>
      </c>
      <c r="P32" s="75">
        <v>0</v>
      </c>
      <c r="Q32" s="201"/>
    </row>
    <row r="33" spans="2:19" s="64" customFormat="1" x14ac:dyDescent="0.25">
      <c r="B33" s="72" t="s">
        <v>54</v>
      </c>
      <c r="C33" s="84" t="s">
        <v>55</v>
      </c>
      <c r="D33" s="83" t="s">
        <v>47</v>
      </c>
      <c r="E33" s="75">
        <v>244.75</v>
      </c>
      <c r="F33" s="143">
        <v>18478.43</v>
      </c>
      <c r="G33" s="75">
        <f>SUM(H33:L33)</f>
        <v>294.5</v>
      </c>
      <c r="H33" s="75">
        <v>0</v>
      </c>
      <c r="I33" s="75">
        <v>0</v>
      </c>
      <c r="J33" s="75">
        <v>0</v>
      </c>
      <c r="K33" s="75">
        <v>0</v>
      </c>
      <c r="L33" s="75">
        <f>M33+N33</f>
        <v>294.5</v>
      </c>
      <c r="M33" s="143">
        <f>245-10+59.5</f>
        <v>294.5</v>
      </c>
      <c r="N33" s="75">
        <v>0</v>
      </c>
      <c r="O33" s="75">
        <v>0</v>
      </c>
      <c r="P33" s="75">
        <v>0</v>
      </c>
      <c r="Q33" s="201"/>
    </row>
    <row r="34" spans="2:19" s="64" customFormat="1" x14ac:dyDescent="0.25">
      <c r="B34" s="72" t="s">
        <v>58</v>
      </c>
      <c r="C34" s="84" t="s">
        <v>59</v>
      </c>
      <c r="D34" s="83" t="s">
        <v>60</v>
      </c>
      <c r="E34" s="75">
        <v>238.37</v>
      </c>
      <c r="F34" s="143">
        <v>13583.75</v>
      </c>
      <c r="G34" s="75">
        <f>SUM(H34:L34)</f>
        <v>279.55</v>
      </c>
      <c r="H34" s="75">
        <v>0</v>
      </c>
      <c r="I34" s="75">
        <v>0</v>
      </c>
      <c r="J34" s="75">
        <v>0</v>
      </c>
      <c r="K34" s="75">
        <v>0</v>
      </c>
      <c r="L34" s="75">
        <f>M34+N34</f>
        <v>279.55</v>
      </c>
      <c r="M34" s="143">
        <f>238.5-10+51.05</f>
        <v>279.55</v>
      </c>
      <c r="N34" s="75">
        <v>0</v>
      </c>
      <c r="O34" s="75">
        <v>0</v>
      </c>
      <c r="P34" s="75">
        <v>0</v>
      </c>
      <c r="Q34" s="201"/>
      <c r="S34" s="201"/>
    </row>
    <row r="35" spans="2:19" s="64" customFormat="1" ht="47.25" customHeight="1" x14ac:dyDescent="0.25">
      <c r="B35" s="72" t="s">
        <v>63</v>
      </c>
      <c r="C35" s="84" t="s">
        <v>64</v>
      </c>
      <c r="D35" s="83" t="s">
        <v>47</v>
      </c>
      <c r="E35" s="75">
        <v>686.11</v>
      </c>
      <c r="F35" s="75">
        <f>E35</f>
        <v>686.11</v>
      </c>
      <c r="G35" s="75">
        <f>SUM(H35:L35)</f>
        <v>1</v>
      </c>
      <c r="H35" s="75">
        <v>0</v>
      </c>
      <c r="I35" s="75">
        <v>0</v>
      </c>
      <c r="J35" s="75">
        <v>0</v>
      </c>
      <c r="K35" s="75">
        <v>0</v>
      </c>
      <c r="L35" s="75">
        <f>M35+N35</f>
        <v>1</v>
      </c>
      <c r="M35" s="75">
        <v>1</v>
      </c>
      <c r="N35" s="75">
        <v>0</v>
      </c>
      <c r="O35" s="75">
        <v>0</v>
      </c>
      <c r="P35" s="76">
        <v>0</v>
      </c>
    </row>
    <row r="36" spans="2:19" s="64" customFormat="1" ht="20.100000000000001" customHeight="1" x14ac:dyDescent="0.25">
      <c r="B36" s="48" t="s">
        <v>30</v>
      </c>
      <c r="C36" s="49" t="s">
        <v>31</v>
      </c>
      <c r="D36" s="50"/>
      <c r="E36" s="51">
        <f>E37</f>
        <v>0</v>
      </c>
      <c r="F36" s="51">
        <f t="shared" ref="F36:P36" si="10">F37</f>
        <v>0</v>
      </c>
      <c r="G36" s="51">
        <f t="shared" si="10"/>
        <v>0</v>
      </c>
      <c r="H36" s="51">
        <f t="shared" si="10"/>
        <v>0</v>
      </c>
      <c r="I36" s="51">
        <f t="shared" si="10"/>
        <v>0</v>
      </c>
      <c r="J36" s="51">
        <f t="shared" si="10"/>
        <v>0</v>
      </c>
      <c r="K36" s="51">
        <f t="shared" si="10"/>
        <v>0</v>
      </c>
      <c r="L36" s="51">
        <f t="shared" si="10"/>
        <v>0</v>
      </c>
      <c r="M36" s="51">
        <f t="shared" si="10"/>
        <v>0</v>
      </c>
      <c r="N36" s="51">
        <f t="shared" si="10"/>
        <v>0</v>
      </c>
      <c r="O36" s="51">
        <f t="shared" si="10"/>
        <v>0</v>
      </c>
      <c r="P36" s="51">
        <f t="shared" si="10"/>
        <v>0</v>
      </c>
    </row>
    <row r="37" spans="2:19" s="64" customFormat="1" x14ac:dyDescent="0.25">
      <c r="B37" s="85"/>
      <c r="C37" s="86"/>
      <c r="D37" s="87"/>
      <c r="E37" s="88"/>
      <c r="F37" s="88"/>
      <c r="G37" s="75">
        <f>SUM(H37:L37)</f>
        <v>0</v>
      </c>
      <c r="H37" s="75">
        <f>SUM(I37:M37)</f>
        <v>0</v>
      </c>
      <c r="I37" s="76">
        <v>0</v>
      </c>
      <c r="J37" s="76">
        <v>0</v>
      </c>
      <c r="K37" s="76">
        <v>0</v>
      </c>
      <c r="L37" s="75">
        <f>SUM(M37:N37)</f>
        <v>0</v>
      </c>
      <c r="M37" s="75">
        <f>N37+O37</f>
        <v>0</v>
      </c>
      <c r="N37" s="88">
        <v>0</v>
      </c>
      <c r="O37" s="88">
        <v>0</v>
      </c>
      <c r="P37" s="88">
        <v>0</v>
      </c>
    </row>
    <row r="38" spans="2:19" s="64" customFormat="1" ht="20.100000000000001" customHeight="1" x14ac:dyDescent="0.25">
      <c r="B38" s="89" t="s">
        <v>32</v>
      </c>
      <c r="C38" s="69" t="s">
        <v>38</v>
      </c>
      <c r="D38" s="70"/>
      <c r="E38" s="55">
        <f t="shared" ref="E38:P38" si="11">SUM(E39:E40)</f>
        <v>45</v>
      </c>
      <c r="F38" s="55">
        <f t="shared" si="11"/>
        <v>30</v>
      </c>
      <c r="G38" s="55">
        <f t="shared" si="11"/>
        <v>3</v>
      </c>
      <c r="H38" s="55">
        <f t="shared" si="11"/>
        <v>0</v>
      </c>
      <c r="I38" s="55">
        <f t="shared" si="11"/>
        <v>0</v>
      </c>
      <c r="J38" s="55">
        <f t="shared" si="11"/>
        <v>0</v>
      </c>
      <c r="K38" s="55">
        <f t="shared" si="11"/>
        <v>0</v>
      </c>
      <c r="L38" s="55">
        <f t="shared" si="11"/>
        <v>3</v>
      </c>
      <c r="M38" s="55">
        <f t="shared" si="11"/>
        <v>3</v>
      </c>
      <c r="N38" s="55">
        <f t="shared" si="11"/>
        <v>0</v>
      </c>
      <c r="O38" s="55">
        <f t="shared" si="11"/>
        <v>0</v>
      </c>
      <c r="P38" s="55">
        <f t="shared" si="11"/>
        <v>0</v>
      </c>
    </row>
    <row r="39" spans="2:19" s="64" customFormat="1" ht="42.75" x14ac:dyDescent="0.25">
      <c r="B39" s="90" t="s">
        <v>39</v>
      </c>
      <c r="C39" s="73" t="s">
        <v>67</v>
      </c>
      <c r="D39" s="83" t="s">
        <v>47</v>
      </c>
      <c r="E39" s="75">
        <v>15</v>
      </c>
      <c r="F39" s="75">
        <f>E39</f>
        <v>15</v>
      </c>
      <c r="G39" s="75">
        <f>SUM(H39:L39)</f>
        <v>1</v>
      </c>
      <c r="H39" s="75">
        <v>0</v>
      </c>
      <c r="I39" s="76">
        <v>0</v>
      </c>
      <c r="J39" s="76">
        <v>0</v>
      </c>
      <c r="K39" s="76">
        <v>0</v>
      </c>
      <c r="L39" s="75">
        <f>M39+N39</f>
        <v>1</v>
      </c>
      <c r="M39" s="75">
        <v>1</v>
      </c>
      <c r="N39" s="88">
        <v>0</v>
      </c>
      <c r="O39" s="88">
        <v>0</v>
      </c>
      <c r="P39" s="88">
        <v>0</v>
      </c>
    </row>
    <row r="40" spans="2:19" s="64" customFormat="1" ht="42.75" x14ac:dyDescent="0.25">
      <c r="B40" s="90" t="s">
        <v>42</v>
      </c>
      <c r="C40" s="92" t="s">
        <v>68</v>
      </c>
      <c r="D40" s="83" t="s">
        <v>47</v>
      </c>
      <c r="E40" s="76">
        <v>30</v>
      </c>
      <c r="F40" s="76">
        <v>15</v>
      </c>
      <c r="G40" s="75">
        <f>SUM(H40:L40)</f>
        <v>2</v>
      </c>
      <c r="H40" s="75">
        <v>0</v>
      </c>
      <c r="I40" s="76">
        <v>0</v>
      </c>
      <c r="J40" s="76">
        <v>0</v>
      </c>
      <c r="K40" s="76">
        <v>0</v>
      </c>
      <c r="L40" s="75">
        <f>M40+N40</f>
        <v>2</v>
      </c>
      <c r="M40" s="75">
        <v>2</v>
      </c>
      <c r="N40" s="88">
        <v>0</v>
      </c>
      <c r="O40" s="88">
        <v>0</v>
      </c>
      <c r="P40" s="88">
        <v>0</v>
      </c>
    </row>
    <row r="41" spans="2:19" s="12" customFormat="1" ht="35.1" customHeight="1" x14ac:dyDescent="0.2">
      <c r="B41" s="56">
        <v>4</v>
      </c>
      <c r="C41" s="57" t="s">
        <v>69</v>
      </c>
      <c r="D41" s="58"/>
      <c r="E41" s="59">
        <f>E42+E43+E44</f>
        <v>161</v>
      </c>
      <c r="F41" s="59">
        <f t="shared" ref="F41:P41" si="12">F42+F43+F44</f>
        <v>5</v>
      </c>
      <c r="G41" s="59">
        <f t="shared" si="12"/>
        <v>1</v>
      </c>
      <c r="H41" s="59">
        <f t="shared" si="12"/>
        <v>0</v>
      </c>
      <c r="I41" s="59">
        <f t="shared" si="12"/>
        <v>0</v>
      </c>
      <c r="J41" s="59">
        <f t="shared" si="12"/>
        <v>0</v>
      </c>
      <c r="K41" s="59">
        <f t="shared" si="12"/>
        <v>0</v>
      </c>
      <c r="L41" s="59">
        <f t="shared" si="12"/>
        <v>1</v>
      </c>
      <c r="M41" s="59">
        <f t="shared" si="12"/>
        <v>1</v>
      </c>
      <c r="N41" s="59">
        <f t="shared" si="12"/>
        <v>0</v>
      </c>
      <c r="O41" s="59">
        <f t="shared" si="12"/>
        <v>0</v>
      </c>
      <c r="P41" s="59">
        <f t="shared" si="12"/>
        <v>0</v>
      </c>
    </row>
    <row r="42" spans="2:19" s="95" customFormat="1" ht="20.100000000000001" customHeight="1" x14ac:dyDescent="0.2">
      <c r="B42" s="94" t="s">
        <v>28</v>
      </c>
      <c r="C42" s="61" t="s">
        <v>70</v>
      </c>
      <c r="D42" s="62"/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47">
        <f>SUM(M42:N42)</f>
        <v>0</v>
      </c>
      <c r="M42" s="63">
        <v>0</v>
      </c>
      <c r="N42" s="63">
        <v>0</v>
      </c>
      <c r="O42" s="63">
        <v>0</v>
      </c>
      <c r="P42" s="63">
        <v>0</v>
      </c>
    </row>
    <row r="43" spans="2:19" s="100" customFormat="1" ht="20.100000000000001" customHeight="1" x14ac:dyDescent="0.25">
      <c r="B43" s="96" t="s">
        <v>30</v>
      </c>
      <c r="C43" s="97" t="s">
        <v>71</v>
      </c>
      <c r="D43" s="98"/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51">
        <f>SUM(M43:N43)</f>
        <v>0</v>
      </c>
      <c r="M43" s="99">
        <v>0</v>
      </c>
      <c r="N43" s="99">
        <v>0</v>
      </c>
      <c r="O43" s="99">
        <v>0</v>
      </c>
      <c r="P43" s="99">
        <v>0</v>
      </c>
    </row>
    <row r="44" spans="2:19" s="104" customFormat="1" ht="20.100000000000001" customHeight="1" x14ac:dyDescent="0.2">
      <c r="B44" s="101" t="s">
        <v>32</v>
      </c>
      <c r="C44" s="69" t="s">
        <v>38</v>
      </c>
      <c r="D44" s="102"/>
      <c r="E44" s="103">
        <f>E45</f>
        <v>161</v>
      </c>
      <c r="F44" s="103">
        <f t="shared" ref="F44:P44" si="13">F45</f>
        <v>5</v>
      </c>
      <c r="G44" s="103">
        <f t="shared" si="13"/>
        <v>1</v>
      </c>
      <c r="H44" s="103">
        <f t="shared" si="13"/>
        <v>0</v>
      </c>
      <c r="I44" s="103">
        <f t="shared" si="13"/>
        <v>0</v>
      </c>
      <c r="J44" s="103">
        <f t="shared" si="13"/>
        <v>0</v>
      </c>
      <c r="K44" s="103">
        <f t="shared" si="13"/>
        <v>0</v>
      </c>
      <c r="L44" s="103">
        <f t="shared" si="13"/>
        <v>1</v>
      </c>
      <c r="M44" s="103">
        <f t="shared" si="13"/>
        <v>1</v>
      </c>
      <c r="N44" s="103">
        <f t="shared" si="13"/>
        <v>0</v>
      </c>
      <c r="O44" s="103">
        <f t="shared" si="13"/>
        <v>0</v>
      </c>
      <c r="P44" s="103">
        <f t="shared" si="13"/>
        <v>0</v>
      </c>
    </row>
    <row r="45" spans="2:19" s="104" customFormat="1" ht="45" customHeight="1" x14ac:dyDescent="0.2">
      <c r="B45" s="105" t="s">
        <v>39</v>
      </c>
      <c r="C45" s="84" t="s">
        <v>72</v>
      </c>
      <c r="D45" s="27" t="s">
        <v>73</v>
      </c>
      <c r="E45" s="193">
        <v>161</v>
      </c>
      <c r="F45" s="194">
        <v>5</v>
      </c>
      <c r="G45" s="108">
        <f>H45+I45+J45+K45+L45</f>
        <v>1</v>
      </c>
      <c r="H45" s="109">
        <v>0</v>
      </c>
      <c r="I45" s="109">
        <v>0</v>
      </c>
      <c r="J45" s="109">
        <v>0</v>
      </c>
      <c r="K45" s="109">
        <v>0</v>
      </c>
      <c r="L45" s="75">
        <f>SUM(M45:N45)</f>
        <v>1</v>
      </c>
      <c r="M45" s="109">
        <v>1</v>
      </c>
      <c r="N45" s="109">
        <v>0</v>
      </c>
      <c r="O45" s="76">
        <v>0</v>
      </c>
      <c r="P45" s="76">
        <v>0</v>
      </c>
    </row>
    <row r="46" spans="2:19" s="104" customFormat="1" ht="35.1" customHeight="1" x14ac:dyDescent="0.2">
      <c r="B46" s="56">
        <v>5</v>
      </c>
      <c r="C46" s="57" t="s">
        <v>74</v>
      </c>
      <c r="D46" s="58"/>
      <c r="E46" s="59">
        <f>E47+E51+E52</f>
        <v>4311.6050000000005</v>
      </c>
      <c r="F46" s="59">
        <f t="shared" ref="F46:P46" si="14">F47+F51+F52</f>
        <v>66319.553810000012</v>
      </c>
      <c r="G46" s="59">
        <f t="shared" si="14"/>
        <v>2979.05123</v>
      </c>
      <c r="H46" s="59">
        <f t="shared" si="14"/>
        <v>0</v>
      </c>
      <c r="I46" s="59">
        <f t="shared" si="14"/>
        <v>0</v>
      </c>
      <c r="J46" s="59">
        <f t="shared" si="14"/>
        <v>0</v>
      </c>
      <c r="K46" s="59">
        <f t="shared" si="14"/>
        <v>0</v>
      </c>
      <c r="L46" s="59">
        <f t="shared" si="14"/>
        <v>2979.05123</v>
      </c>
      <c r="M46" s="59">
        <f t="shared" si="14"/>
        <v>2979.05123</v>
      </c>
      <c r="N46" s="59">
        <f t="shared" si="14"/>
        <v>0</v>
      </c>
      <c r="O46" s="59">
        <f t="shared" si="14"/>
        <v>0</v>
      </c>
      <c r="P46" s="59">
        <f t="shared" si="14"/>
        <v>0</v>
      </c>
    </row>
    <row r="47" spans="2:19" ht="20.100000000000001" customHeight="1" x14ac:dyDescent="0.2">
      <c r="B47" s="94" t="s">
        <v>28</v>
      </c>
      <c r="C47" s="61" t="s">
        <v>75</v>
      </c>
      <c r="D47" s="62"/>
      <c r="E47" s="63">
        <f>SUM(E48:E50)</f>
        <v>2191.7600000000002</v>
      </c>
      <c r="F47" s="63">
        <f t="shared" ref="F47:P47" si="15">SUM(F48:F50)</f>
        <v>2550.36</v>
      </c>
      <c r="G47" s="63">
        <f t="shared" si="15"/>
        <v>1741.5662300000001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1741.5662300000001</v>
      </c>
      <c r="M47" s="63">
        <f t="shared" si="15"/>
        <v>1741.5662300000001</v>
      </c>
      <c r="N47" s="63">
        <f t="shared" si="15"/>
        <v>0</v>
      </c>
      <c r="O47" s="63">
        <f t="shared" si="15"/>
        <v>0</v>
      </c>
      <c r="P47" s="63">
        <f t="shared" si="15"/>
        <v>0</v>
      </c>
    </row>
    <row r="48" spans="2:19" ht="28.5" x14ac:dyDescent="0.2">
      <c r="B48" s="90" t="s">
        <v>45</v>
      </c>
      <c r="C48" s="84" t="s">
        <v>76</v>
      </c>
      <c r="D48" s="27" t="s">
        <v>77</v>
      </c>
      <c r="E48" s="109">
        <v>2018.76</v>
      </c>
      <c r="F48" s="109">
        <v>2377.36</v>
      </c>
      <c r="G48" s="75">
        <f>SUM(H48:L48)</f>
        <v>1737.66623</v>
      </c>
      <c r="H48" s="109">
        <v>0</v>
      </c>
      <c r="I48" s="109">
        <v>0</v>
      </c>
      <c r="J48" s="109">
        <v>0</v>
      </c>
      <c r="K48" s="109">
        <v>0</v>
      </c>
      <c r="L48" s="75">
        <f>SUM(M48:N48)</f>
        <v>1737.66623</v>
      </c>
      <c r="M48" s="109">
        <f>1737666.23/1000</f>
        <v>1737.66623</v>
      </c>
      <c r="N48" s="109">
        <v>0</v>
      </c>
      <c r="O48" s="110">
        <v>0</v>
      </c>
      <c r="P48" s="110">
        <v>0</v>
      </c>
    </row>
    <row r="49" spans="2:17" ht="28.5" customHeight="1" x14ac:dyDescent="0.2">
      <c r="B49" s="90" t="s">
        <v>50</v>
      </c>
      <c r="C49" s="84" t="s">
        <v>79</v>
      </c>
      <c r="D49" s="27" t="s">
        <v>80</v>
      </c>
      <c r="E49" s="111">
        <v>100</v>
      </c>
      <c r="F49" s="111">
        <v>100</v>
      </c>
      <c r="G49" s="75">
        <f>SUM(H49:L49)</f>
        <v>2.9</v>
      </c>
      <c r="H49" s="109">
        <v>0</v>
      </c>
      <c r="I49" s="109">
        <v>0</v>
      </c>
      <c r="J49" s="109">
        <v>0</v>
      </c>
      <c r="K49" s="109">
        <v>0</v>
      </c>
      <c r="L49" s="75">
        <f>SUM(M49:N49)</f>
        <v>2.9</v>
      </c>
      <c r="M49" s="109">
        <v>2.9</v>
      </c>
      <c r="N49" s="109">
        <v>0</v>
      </c>
      <c r="O49" s="110">
        <v>0</v>
      </c>
      <c r="P49" s="110">
        <v>0</v>
      </c>
    </row>
    <row r="50" spans="2:17" ht="18" customHeight="1" x14ac:dyDescent="0.2">
      <c r="B50" s="90" t="s">
        <v>54</v>
      </c>
      <c r="C50" s="73" t="s">
        <v>82</v>
      </c>
      <c r="D50" s="27" t="s">
        <v>80</v>
      </c>
      <c r="E50" s="143">
        <v>73</v>
      </c>
      <c r="F50" s="143">
        <v>73</v>
      </c>
      <c r="G50" s="75">
        <f>SUM(H50:L50)</f>
        <v>1</v>
      </c>
      <c r="H50" s="75">
        <v>0</v>
      </c>
      <c r="I50" s="75">
        <v>0</v>
      </c>
      <c r="J50" s="75">
        <v>0</v>
      </c>
      <c r="K50" s="75">
        <v>0</v>
      </c>
      <c r="L50" s="75">
        <f>SUM(M50:N50)</f>
        <v>1</v>
      </c>
      <c r="M50" s="75">
        <v>1</v>
      </c>
      <c r="N50" s="75">
        <v>0</v>
      </c>
      <c r="O50" s="75">
        <v>0</v>
      </c>
      <c r="P50" s="75">
        <v>0</v>
      </c>
    </row>
    <row r="51" spans="2:17" ht="20.100000000000001" customHeight="1" x14ac:dyDescent="0.2">
      <c r="B51" s="115" t="s">
        <v>30</v>
      </c>
      <c r="C51" s="65" t="s">
        <v>71</v>
      </c>
      <c r="D51" s="66"/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</row>
    <row r="52" spans="2:17" ht="20.100000000000001" customHeight="1" x14ac:dyDescent="0.2">
      <c r="B52" s="89" t="s">
        <v>32</v>
      </c>
      <c r="C52" s="69" t="s">
        <v>38</v>
      </c>
      <c r="D52" s="70"/>
      <c r="E52" s="71">
        <f t="shared" ref="E52:P52" si="16">SUM(E53:E87)</f>
        <v>2119.8450000000003</v>
      </c>
      <c r="F52" s="71">
        <f t="shared" si="16"/>
        <v>63769.193810000012</v>
      </c>
      <c r="G52" s="71">
        <f t="shared" si="16"/>
        <v>1237.4850000000001</v>
      </c>
      <c r="H52" s="71">
        <f t="shared" si="16"/>
        <v>0</v>
      </c>
      <c r="I52" s="71">
        <f t="shared" si="16"/>
        <v>0</v>
      </c>
      <c r="J52" s="71">
        <f t="shared" si="16"/>
        <v>0</v>
      </c>
      <c r="K52" s="71">
        <f t="shared" si="16"/>
        <v>0</v>
      </c>
      <c r="L52" s="71">
        <f t="shared" si="16"/>
        <v>1237.4850000000001</v>
      </c>
      <c r="M52" s="71">
        <f t="shared" si="16"/>
        <v>1237.4850000000001</v>
      </c>
      <c r="N52" s="71">
        <f t="shared" si="16"/>
        <v>0</v>
      </c>
      <c r="O52" s="71">
        <f t="shared" si="16"/>
        <v>0</v>
      </c>
      <c r="P52" s="71">
        <f t="shared" si="16"/>
        <v>0</v>
      </c>
    </row>
    <row r="53" spans="2:17" s="64" customFormat="1" ht="45.75" customHeight="1" x14ac:dyDescent="0.25">
      <c r="B53" s="105" t="s">
        <v>39</v>
      </c>
      <c r="C53" s="73" t="s">
        <v>83</v>
      </c>
      <c r="D53" s="116" t="s">
        <v>80</v>
      </c>
      <c r="E53" s="195">
        <v>45</v>
      </c>
      <c r="F53" s="195">
        <v>45</v>
      </c>
      <c r="G53" s="75">
        <f t="shared" ref="G53:G59" si="17">SUM(H53:L53)</f>
        <v>1</v>
      </c>
      <c r="H53" s="76">
        <v>0</v>
      </c>
      <c r="I53" s="76">
        <v>0</v>
      </c>
      <c r="J53" s="76">
        <v>0</v>
      </c>
      <c r="K53" s="76">
        <v>0</v>
      </c>
      <c r="L53" s="75">
        <f t="shared" ref="L53:L87" si="18">SUM(M53:N53)</f>
        <v>1</v>
      </c>
      <c r="M53" s="76">
        <v>1</v>
      </c>
      <c r="N53" s="76">
        <v>0</v>
      </c>
      <c r="O53" s="118">
        <v>0</v>
      </c>
      <c r="P53" s="118">
        <v>0</v>
      </c>
    </row>
    <row r="54" spans="2:17" s="64" customFormat="1" ht="31.5" customHeight="1" x14ac:dyDescent="0.25">
      <c r="B54" s="105" t="s">
        <v>42</v>
      </c>
      <c r="C54" s="73" t="s">
        <v>84</v>
      </c>
      <c r="D54" s="116" t="s">
        <v>80</v>
      </c>
      <c r="E54" s="195">
        <v>150</v>
      </c>
      <c r="F54" s="195">
        <v>230</v>
      </c>
      <c r="G54" s="75">
        <f t="shared" si="17"/>
        <v>1</v>
      </c>
      <c r="H54" s="76">
        <v>0</v>
      </c>
      <c r="I54" s="76">
        <v>0</v>
      </c>
      <c r="J54" s="76">
        <v>0</v>
      </c>
      <c r="K54" s="76">
        <v>0</v>
      </c>
      <c r="L54" s="75">
        <f t="shared" si="18"/>
        <v>1</v>
      </c>
      <c r="M54" s="76">
        <v>1</v>
      </c>
      <c r="N54" s="76">
        <v>0</v>
      </c>
      <c r="O54" s="118">
        <v>0</v>
      </c>
      <c r="P54" s="118">
        <v>0</v>
      </c>
    </row>
    <row r="55" spans="2:17" s="64" customFormat="1" ht="42.75" x14ac:dyDescent="0.25">
      <c r="B55" s="105" t="s">
        <v>85</v>
      </c>
      <c r="C55" s="73" t="s">
        <v>86</v>
      </c>
      <c r="D55" s="116" t="s">
        <v>80</v>
      </c>
      <c r="E55" s="76">
        <v>150</v>
      </c>
      <c r="F55" s="76">
        <f>40+215</f>
        <v>255</v>
      </c>
      <c r="G55" s="75">
        <f>SUM(H55:L55)</f>
        <v>37</v>
      </c>
      <c r="H55" s="76">
        <v>0</v>
      </c>
      <c r="I55" s="76">
        <v>0</v>
      </c>
      <c r="J55" s="76">
        <v>0</v>
      </c>
      <c r="K55" s="76">
        <v>0</v>
      </c>
      <c r="L55" s="75">
        <f t="shared" si="18"/>
        <v>37</v>
      </c>
      <c r="M55" s="76">
        <v>37</v>
      </c>
      <c r="N55" s="76">
        <v>0</v>
      </c>
      <c r="O55" s="118">
        <v>0</v>
      </c>
      <c r="P55" s="118">
        <v>0</v>
      </c>
    </row>
    <row r="56" spans="2:17" s="64" customFormat="1" ht="21" customHeight="1" x14ac:dyDescent="0.25">
      <c r="B56" s="105" t="s">
        <v>88</v>
      </c>
      <c r="C56" s="113" t="s">
        <v>89</v>
      </c>
      <c r="D56" s="119" t="s">
        <v>80</v>
      </c>
      <c r="E56" s="76">
        <v>138</v>
      </c>
      <c r="F56" s="76">
        <v>158</v>
      </c>
      <c r="G56" s="75">
        <f t="shared" si="17"/>
        <v>1.28</v>
      </c>
      <c r="H56" s="76">
        <v>0</v>
      </c>
      <c r="I56" s="76">
        <v>0</v>
      </c>
      <c r="J56" s="120">
        <v>0</v>
      </c>
      <c r="K56" s="120">
        <v>0</v>
      </c>
      <c r="L56" s="75">
        <f t="shared" si="18"/>
        <v>1.28</v>
      </c>
      <c r="M56" s="76">
        <v>1.28</v>
      </c>
      <c r="N56" s="120">
        <v>0</v>
      </c>
      <c r="O56" s="121">
        <v>0</v>
      </c>
      <c r="P56" s="121">
        <v>0</v>
      </c>
    </row>
    <row r="57" spans="2:17" s="64" customFormat="1" ht="47.25" customHeight="1" x14ac:dyDescent="0.25">
      <c r="B57" s="105" t="s">
        <v>90</v>
      </c>
      <c r="C57" s="122" t="s">
        <v>91</v>
      </c>
      <c r="D57" s="116" t="s">
        <v>80</v>
      </c>
      <c r="E57" s="76">
        <v>133</v>
      </c>
      <c r="F57" s="76">
        <f>(3445724.83+474289.32)/1000</f>
        <v>3920.01415</v>
      </c>
      <c r="G57" s="75">
        <f t="shared" si="17"/>
        <v>1</v>
      </c>
      <c r="H57" s="76">
        <v>0</v>
      </c>
      <c r="I57" s="76">
        <v>0</v>
      </c>
      <c r="J57" s="76">
        <v>0</v>
      </c>
      <c r="K57" s="76">
        <v>0</v>
      </c>
      <c r="L57" s="75">
        <f t="shared" si="18"/>
        <v>1</v>
      </c>
      <c r="M57" s="76">
        <v>1</v>
      </c>
      <c r="N57" s="76">
        <v>0</v>
      </c>
      <c r="O57" s="118">
        <v>0</v>
      </c>
      <c r="P57" s="118">
        <v>0</v>
      </c>
    </row>
    <row r="58" spans="2:17" s="64" customFormat="1" ht="78.75" customHeight="1" x14ac:dyDescent="0.25">
      <c r="B58" s="105" t="s">
        <v>93</v>
      </c>
      <c r="C58" s="122" t="s">
        <v>94</v>
      </c>
      <c r="D58" s="116" t="s">
        <v>80</v>
      </c>
      <c r="E58" s="195">
        <v>100</v>
      </c>
      <c r="F58" s="195">
        <f>E58</f>
        <v>100</v>
      </c>
      <c r="G58" s="75">
        <f>SUM(H58:L58)</f>
        <v>1</v>
      </c>
      <c r="H58" s="76">
        <v>0</v>
      </c>
      <c r="I58" s="76">
        <v>0</v>
      </c>
      <c r="J58" s="76">
        <v>0</v>
      </c>
      <c r="K58" s="76">
        <v>0</v>
      </c>
      <c r="L58" s="75">
        <f t="shared" si="18"/>
        <v>1</v>
      </c>
      <c r="M58" s="76">
        <v>1</v>
      </c>
      <c r="N58" s="76">
        <v>0</v>
      </c>
      <c r="O58" s="76">
        <v>0</v>
      </c>
      <c r="P58" s="76">
        <v>0</v>
      </c>
    </row>
    <row r="59" spans="2:17" s="64" customFormat="1" ht="71.25" x14ac:dyDescent="0.25">
      <c r="B59" s="105" t="s">
        <v>97</v>
      </c>
      <c r="C59" s="122" t="s">
        <v>98</v>
      </c>
      <c r="D59" s="116" t="s">
        <v>80</v>
      </c>
      <c r="E59" s="195">
        <v>71</v>
      </c>
      <c r="F59" s="195">
        <v>71</v>
      </c>
      <c r="G59" s="76">
        <f t="shared" si="17"/>
        <v>1</v>
      </c>
      <c r="H59" s="76">
        <v>0</v>
      </c>
      <c r="I59" s="76">
        <v>0</v>
      </c>
      <c r="J59" s="76">
        <v>0</v>
      </c>
      <c r="K59" s="76">
        <v>0</v>
      </c>
      <c r="L59" s="75">
        <f t="shared" si="18"/>
        <v>1</v>
      </c>
      <c r="M59" s="76">
        <v>1</v>
      </c>
      <c r="N59" s="76">
        <v>0</v>
      </c>
      <c r="O59" s="76">
        <v>0</v>
      </c>
      <c r="P59" s="76">
        <v>0</v>
      </c>
    </row>
    <row r="60" spans="2:17" s="64" customFormat="1" ht="44.25" customHeight="1" x14ac:dyDescent="0.25">
      <c r="B60" s="105" t="s">
        <v>99</v>
      </c>
      <c r="C60" s="122" t="s">
        <v>100</v>
      </c>
      <c r="D60" s="116" t="s">
        <v>80</v>
      </c>
      <c r="E60" s="195">
        <v>53</v>
      </c>
      <c r="F60" s="195">
        <v>5</v>
      </c>
      <c r="G60" s="76">
        <f t="shared" ref="G60:G86" si="19">SUM(H60:L60)</f>
        <v>1</v>
      </c>
      <c r="H60" s="76">
        <v>0</v>
      </c>
      <c r="I60" s="76">
        <v>0</v>
      </c>
      <c r="J60" s="76">
        <v>0</v>
      </c>
      <c r="K60" s="76">
        <v>0</v>
      </c>
      <c r="L60" s="75">
        <f t="shared" si="18"/>
        <v>1</v>
      </c>
      <c r="M60" s="76">
        <v>1</v>
      </c>
      <c r="N60" s="76">
        <v>0</v>
      </c>
      <c r="O60" s="76">
        <v>0</v>
      </c>
      <c r="P60" s="76">
        <v>0</v>
      </c>
    </row>
    <row r="61" spans="2:17" s="64" customFormat="1" ht="45.75" customHeight="1" x14ac:dyDescent="0.25">
      <c r="B61" s="105" t="s">
        <v>101</v>
      </c>
      <c r="C61" s="122" t="s">
        <v>102</v>
      </c>
      <c r="D61" s="116" t="s">
        <v>80</v>
      </c>
      <c r="E61" s="76">
        <v>55</v>
      </c>
      <c r="F61" s="76">
        <f>1136776.78/1000</f>
        <v>1136.7767799999999</v>
      </c>
      <c r="G61" s="76">
        <f t="shared" si="19"/>
        <v>1</v>
      </c>
      <c r="H61" s="76">
        <v>0</v>
      </c>
      <c r="I61" s="76">
        <v>0</v>
      </c>
      <c r="J61" s="76">
        <v>0</v>
      </c>
      <c r="K61" s="76">
        <v>0</v>
      </c>
      <c r="L61" s="75">
        <f t="shared" si="18"/>
        <v>1</v>
      </c>
      <c r="M61" s="76">
        <v>1</v>
      </c>
      <c r="N61" s="76">
        <v>0</v>
      </c>
      <c r="O61" s="76">
        <v>0</v>
      </c>
      <c r="P61" s="76">
        <v>0</v>
      </c>
    </row>
    <row r="62" spans="2:17" s="64" customFormat="1" ht="42.75" x14ac:dyDescent="0.25">
      <c r="B62" s="90" t="s">
        <v>105</v>
      </c>
      <c r="C62" s="73" t="s">
        <v>106</v>
      </c>
      <c r="D62" s="161" t="s">
        <v>80</v>
      </c>
      <c r="E62" s="75">
        <v>170</v>
      </c>
      <c r="F62" s="143">
        <v>16437.16</v>
      </c>
      <c r="G62" s="75">
        <f t="shared" si="19"/>
        <v>100.09</v>
      </c>
      <c r="H62" s="75">
        <v>0</v>
      </c>
      <c r="I62" s="75">
        <v>0</v>
      </c>
      <c r="J62" s="75">
        <v>0</v>
      </c>
      <c r="K62" s="75">
        <v>0</v>
      </c>
      <c r="L62" s="75">
        <f t="shared" si="18"/>
        <v>100.09</v>
      </c>
      <c r="M62" s="143">
        <f>170-148.75+78.84</f>
        <v>100.09</v>
      </c>
      <c r="N62" s="75">
        <v>0</v>
      </c>
      <c r="O62" s="75">
        <v>0</v>
      </c>
      <c r="P62" s="75">
        <v>0</v>
      </c>
      <c r="Q62" s="201"/>
    </row>
    <row r="63" spans="2:17" s="64" customFormat="1" ht="45.75" customHeight="1" x14ac:dyDescent="0.25">
      <c r="B63" s="90" t="s">
        <v>109</v>
      </c>
      <c r="C63" s="73" t="s">
        <v>110</v>
      </c>
      <c r="D63" s="161" t="s">
        <v>80</v>
      </c>
      <c r="E63" s="143">
        <v>55</v>
      </c>
      <c r="F63" s="205">
        <f>280+24</f>
        <v>304</v>
      </c>
      <c r="G63" s="75">
        <f t="shared" si="19"/>
        <v>304</v>
      </c>
      <c r="H63" s="75">
        <v>0</v>
      </c>
      <c r="I63" s="75">
        <v>0</v>
      </c>
      <c r="J63" s="75">
        <v>0</v>
      </c>
      <c r="K63" s="75">
        <v>0</v>
      </c>
      <c r="L63" s="75">
        <f t="shared" si="18"/>
        <v>304</v>
      </c>
      <c r="M63" s="205">
        <f>110.5+169.5+24</f>
        <v>304</v>
      </c>
      <c r="N63" s="75">
        <v>0</v>
      </c>
      <c r="O63" s="75">
        <v>0</v>
      </c>
      <c r="P63" s="75">
        <v>0</v>
      </c>
      <c r="Q63" s="204" t="s">
        <v>243</v>
      </c>
    </row>
    <row r="64" spans="2:17" s="16" customFormat="1" ht="29.25" customHeight="1" x14ac:dyDescent="0.2">
      <c r="B64" s="105" t="s">
        <v>111</v>
      </c>
      <c r="C64" s="124" t="s">
        <v>112</v>
      </c>
      <c r="D64" s="116" t="s">
        <v>80</v>
      </c>
      <c r="E64" s="191">
        <v>1</v>
      </c>
      <c r="F64" s="191">
        <v>1</v>
      </c>
      <c r="G64" s="76">
        <f t="shared" si="19"/>
        <v>1</v>
      </c>
      <c r="H64" s="76">
        <v>0</v>
      </c>
      <c r="I64" s="76">
        <v>0</v>
      </c>
      <c r="J64" s="76">
        <v>0</v>
      </c>
      <c r="K64" s="76">
        <v>0</v>
      </c>
      <c r="L64" s="75">
        <f t="shared" si="18"/>
        <v>1</v>
      </c>
      <c r="M64" s="126">
        <v>1</v>
      </c>
      <c r="N64" s="76">
        <v>0</v>
      </c>
      <c r="O64" s="76">
        <v>0</v>
      </c>
      <c r="P64" s="76">
        <v>0</v>
      </c>
    </row>
    <row r="65" spans="2:18" s="16" customFormat="1" ht="31.5" customHeight="1" x14ac:dyDescent="0.2">
      <c r="B65" s="105" t="s">
        <v>113</v>
      </c>
      <c r="C65" s="124" t="s">
        <v>114</v>
      </c>
      <c r="D65" s="116" t="s">
        <v>115</v>
      </c>
      <c r="E65" s="191">
        <v>1</v>
      </c>
      <c r="F65" s="191">
        <v>1</v>
      </c>
      <c r="G65" s="76">
        <f t="shared" si="19"/>
        <v>1</v>
      </c>
      <c r="H65" s="76">
        <v>0</v>
      </c>
      <c r="I65" s="76">
        <v>0</v>
      </c>
      <c r="J65" s="76">
        <v>0</v>
      </c>
      <c r="K65" s="76">
        <v>0</v>
      </c>
      <c r="L65" s="75">
        <f t="shared" si="18"/>
        <v>1</v>
      </c>
      <c r="M65" s="126">
        <v>1</v>
      </c>
      <c r="N65" s="76">
        <v>0</v>
      </c>
      <c r="O65" s="76">
        <v>0</v>
      </c>
      <c r="P65" s="76">
        <v>0</v>
      </c>
    </row>
    <row r="66" spans="2:18" s="16" customFormat="1" ht="17.25" customHeight="1" x14ac:dyDescent="0.2">
      <c r="B66" s="105" t="s">
        <v>116</v>
      </c>
      <c r="C66" s="124" t="s">
        <v>117</v>
      </c>
      <c r="D66" s="116" t="s">
        <v>80</v>
      </c>
      <c r="E66" s="128">
        <v>5</v>
      </c>
      <c r="F66" s="128">
        <f>E66</f>
        <v>5</v>
      </c>
      <c r="G66" s="76">
        <f t="shared" si="19"/>
        <v>5</v>
      </c>
      <c r="H66" s="76">
        <v>0</v>
      </c>
      <c r="I66" s="76">
        <v>0</v>
      </c>
      <c r="J66" s="76">
        <v>0</v>
      </c>
      <c r="K66" s="76">
        <v>0</v>
      </c>
      <c r="L66" s="75">
        <f t="shared" si="18"/>
        <v>5</v>
      </c>
      <c r="M66" s="126">
        <f>E66</f>
        <v>5</v>
      </c>
      <c r="N66" s="76">
        <v>0</v>
      </c>
      <c r="O66" s="76">
        <v>0</v>
      </c>
      <c r="P66" s="76">
        <v>0</v>
      </c>
    </row>
    <row r="67" spans="2:18" s="16" customFormat="1" ht="20.25" customHeight="1" x14ac:dyDescent="0.2">
      <c r="B67" s="105" t="s">
        <v>118</v>
      </c>
      <c r="C67" s="124" t="s">
        <v>119</v>
      </c>
      <c r="D67" s="116" t="s">
        <v>80</v>
      </c>
      <c r="E67" s="191">
        <v>50</v>
      </c>
      <c r="F67" s="191">
        <f>E67</f>
        <v>50</v>
      </c>
      <c r="G67" s="76">
        <f t="shared" si="19"/>
        <v>1</v>
      </c>
      <c r="H67" s="76">
        <v>0</v>
      </c>
      <c r="I67" s="76">
        <v>0</v>
      </c>
      <c r="J67" s="76">
        <v>0</v>
      </c>
      <c r="K67" s="76">
        <v>0</v>
      </c>
      <c r="L67" s="75">
        <f t="shared" si="18"/>
        <v>1</v>
      </c>
      <c r="M67" s="126">
        <v>1</v>
      </c>
      <c r="N67" s="76">
        <v>0</v>
      </c>
      <c r="O67" s="76">
        <v>0</v>
      </c>
      <c r="P67" s="76">
        <v>0</v>
      </c>
    </row>
    <row r="68" spans="2:18" s="16" customFormat="1" ht="18" customHeight="1" x14ac:dyDescent="0.2">
      <c r="B68" s="105" t="s">
        <v>120</v>
      </c>
      <c r="C68" s="192" t="s">
        <v>121</v>
      </c>
      <c r="D68" s="116" t="s">
        <v>80</v>
      </c>
      <c r="E68" s="191">
        <f>M68</f>
        <v>1</v>
      </c>
      <c r="F68" s="191">
        <f>E68</f>
        <v>1</v>
      </c>
      <c r="G68" s="76">
        <f>SUM(H68:L68)</f>
        <v>1</v>
      </c>
      <c r="H68" s="76">
        <v>0</v>
      </c>
      <c r="I68" s="76">
        <v>0</v>
      </c>
      <c r="J68" s="76">
        <v>0</v>
      </c>
      <c r="K68" s="76">
        <v>0</v>
      </c>
      <c r="L68" s="75">
        <f>SUM(M68:N68)</f>
        <v>1</v>
      </c>
      <c r="M68" s="126">
        <v>1</v>
      </c>
      <c r="N68" s="76">
        <v>0</v>
      </c>
      <c r="O68" s="76">
        <v>0</v>
      </c>
      <c r="P68" s="76">
        <v>0</v>
      </c>
    </row>
    <row r="69" spans="2:18" s="16" customFormat="1" ht="18" customHeight="1" x14ac:dyDescent="0.2">
      <c r="B69" s="105" t="s">
        <v>122</v>
      </c>
      <c r="C69" s="192" t="s">
        <v>123</v>
      </c>
      <c r="D69" s="116" t="s">
        <v>80</v>
      </c>
      <c r="E69" s="191">
        <f>M69</f>
        <v>1</v>
      </c>
      <c r="F69" s="191">
        <f>E69</f>
        <v>1</v>
      </c>
      <c r="G69" s="76">
        <f>SUM(H69:L69)</f>
        <v>1</v>
      </c>
      <c r="H69" s="76">
        <v>0</v>
      </c>
      <c r="I69" s="76">
        <v>0</v>
      </c>
      <c r="J69" s="76">
        <v>0</v>
      </c>
      <c r="K69" s="76">
        <v>0</v>
      </c>
      <c r="L69" s="75">
        <f>SUM(M69:N69)</f>
        <v>1</v>
      </c>
      <c r="M69" s="126">
        <v>1</v>
      </c>
      <c r="N69" s="76">
        <v>0</v>
      </c>
      <c r="O69" s="76">
        <v>0</v>
      </c>
      <c r="P69" s="76">
        <v>0</v>
      </c>
    </row>
    <row r="70" spans="2:18" s="16" customFormat="1" ht="28.5" x14ac:dyDescent="0.2">
      <c r="B70" s="105" t="s">
        <v>124</v>
      </c>
      <c r="C70" s="84" t="s">
        <v>125</v>
      </c>
      <c r="D70" s="116" t="s">
        <v>80</v>
      </c>
      <c r="E70" s="191">
        <v>1</v>
      </c>
      <c r="F70" s="191">
        <v>1</v>
      </c>
      <c r="G70" s="76">
        <f t="shared" si="19"/>
        <v>1</v>
      </c>
      <c r="H70" s="76">
        <v>0</v>
      </c>
      <c r="I70" s="76">
        <v>0</v>
      </c>
      <c r="J70" s="76">
        <v>0</v>
      </c>
      <c r="K70" s="76">
        <v>0</v>
      </c>
      <c r="L70" s="75">
        <f t="shared" si="18"/>
        <v>1</v>
      </c>
      <c r="M70" s="126">
        <v>1</v>
      </c>
      <c r="N70" s="76">
        <v>0</v>
      </c>
      <c r="O70" s="76">
        <v>0</v>
      </c>
      <c r="P70" s="76">
        <v>0</v>
      </c>
    </row>
    <row r="71" spans="2:18" s="16" customFormat="1" ht="31.5" customHeight="1" x14ac:dyDescent="0.2">
      <c r="B71" s="105" t="s">
        <v>126</v>
      </c>
      <c r="C71" s="84" t="s">
        <v>127</v>
      </c>
      <c r="D71" s="116" t="s">
        <v>80</v>
      </c>
      <c r="E71" s="191">
        <v>1</v>
      </c>
      <c r="F71" s="191">
        <v>1</v>
      </c>
      <c r="G71" s="76">
        <f t="shared" si="19"/>
        <v>1</v>
      </c>
      <c r="H71" s="76">
        <v>0</v>
      </c>
      <c r="I71" s="76">
        <v>0</v>
      </c>
      <c r="J71" s="76">
        <v>0</v>
      </c>
      <c r="K71" s="76">
        <v>0</v>
      </c>
      <c r="L71" s="75">
        <f t="shared" si="18"/>
        <v>1</v>
      </c>
      <c r="M71" s="126">
        <v>1</v>
      </c>
      <c r="N71" s="76">
        <v>0</v>
      </c>
      <c r="O71" s="76">
        <v>0</v>
      </c>
      <c r="P71" s="76">
        <v>0</v>
      </c>
    </row>
    <row r="72" spans="2:18" s="16" customFormat="1" ht="42.75" x14ac:dyDescent="0.2">
      <c r="B72" s="105" t="s">
        <v>128</v>
      </c>
      <c r="C72" s="84" t="s">
        <v>129</v>
      </c>
      <c r="D72" s="116" t="s">
        <v>80</v>
      </c>
      <c r="E72" s="191">
        <v>1</v>
      </c>
      <c r="F72" s="191">
        <v>1</v>
      </c>
      <c r="G72" s="76">
        <f t="shared" si="19"/>
        <v>1</v>
      </c>
      <c r="H72" s="76">
        <v>0</v>
      </c>
      <c r="I72" s="76">
        <v>0</v>
      </c>
      <c r="J72" s="76">
        <v>0</v>
      </c>
      <c r="K72" s="76">
        <v>0</v>
      </c>
      <c r="L72" s="75">
        <f t="shared" si="18"/>
        <v>1</v>
      </c>
      <c r="M72" s="126">
        <v>1</v>
      </c>
      <c r="N72" s="76">
        <v>0</v>
      </c>
      <c r="O72" s="76">
        <v>0</v>
      </c>
      <c r="P72" s="76">
        <v>0</v>
      </c>
    </row>
    <row r="73" spans="2:18" s="16" customFormat="1" ht="42.75" x14ac:dyDescent="0.2">
      <c r="B73" s="105" t="s">
        <v>130</v>
      </c>
      <c r="C73" s="84" t="s">
        <v>131</v>
      </c>
      <c r="D73" s="116" t="s">
        <v>80</v>
      </c>
      <c r="E73" s="191">
        <v>1</v>
      </c>
      <c r="F73" s="191">
        <v>1</v>
      </c>
      <c r="G73" s="76">
        <f t="shared" si="19"/>
        <v>1</v>
      </c>
      <c r="H73" s="76">
        <v>0</v>
      </c>
      <c r="I73" s="76">
        <v>0</v>
      </c>
      <c r="J73" s="76">
        <v>0</v>
      </c>
      <c r="K73" s="76">
        <v>0</v>
      </c>
      <c r="L73" s="75">
        <f t="shared" si="18"/>
        <v>1</v>
      </c>
      <c r="M73" s="126">
        <v>1</v>
      </c>
      <c r="N73" s="76">
        <v>0</v>
      </c>
      <c r="O73" s="76">
        <v>0</v>
      </c>
      <c r="P73" s="76">
        <v>0</v>
      </c>
    </row>
    <row r="74" spans="2:18" s="16" customFormat="1" ht="57" x14ac:dyDescent="0.2">
      <c r="B74" s="105" t="s">
        <v>132</v>
      </c>
      <c r="C74" s="84" t="s">
        <v>133</v>
      </c>
      <c r="D74" s="116" t="s">
        <v>80</v>
      </c>
      <c r="E74" s="191">
        <v>1</v>
      </c>
      <c r="F74" s="191">
        <v>1</v>
      </c>
      <c r="G74" s="76">
        <f t="shared" si="19"/>
        <v>1</v>
      </c>
      <c r="H74" s="76">
        <v>0</v>
      </c>
      <c r="I74" s="76">
        <v>0</v>
      </c>
      <c r="J74" s="76">
        <v>0</v>
      </c>
      <c r="K74" s="76">
        <v>0</v>
      </c>
      <c r="L74" s="75">
        <f t="shared" si="18"/>
        <v>1</v>
      </c>
      <c r="M74" s="126">
        <v>1</v>
      </c>
      <c r="N74" s="76">
        <v>0</v>
      </c>
      <c r="O74" s="76">
        <v>0</v>
      </c>
      <c r="P74" s="76">
        <v>0</v>
      </c>
    </row>
    <row r="75" spans="2:18" s="16" customFormat="1" ht="28.5" x14ac:dyDescent="0.2">
      <c r="B75" s="105" t="s">
        <v>134</v>
      </c>
      <c r="C75" s="84" t="s">
        <v>135</v>
      </c>
      <c r="D75" s="116" t="s">
        <v>80</v>
      </c>
      <c r="E75" s="191">
        <v>1</v>
      </c>
      <c r="F75" s="191">
        <v>1</v>
      </c>
      <c r="G75" s="76">
        <f t="shared" si="19"/>
        <v>1</v>
      </c>
      <c r="H75" s="76">
        <v>0</v>
      </c>
      <c r="I75" s="76">
        <v>0</v>
      </c>
      <c r="J75" s="76">
        <v>0</v>
      </c>
      <c r="K75" s="76">
        <v>0</v>
      </c>
      <c r="L75" s="75">
        <f t="shared" si="18"/>
        <v>1</v>
      </c>
      <c r="M75" s="126">
        <v>1</v>
      </c>
      <c r="N75" s="76">
        <v>0</v>
      </c>
      <c r="O75" s="76">
        <v>0</v>
      </c>
      <c r="P75" s="76">
        <v>0</v>
      </c>
    </row>
    <row r="76" spans="2:18" s="16" customFormat="1" ht="28.5" x14ac:dyDescent="0.2">
      <c r="B76" s="105" t="s">
        <v>136</v>
      </c>
      <c r="C76" s="124" t="s">
        <v>137</v>
      </c>
      <c r="D76" s="116" t="s">
        <v>80</v>
      </c>
      <c r="E76" s="191">
        <v>1</v>
      </c>
      <c r="F76" s="191">
        <v>1</v>
      </c>
      <c r="G76" s="76">
        <f t="shared" si="19"/>
        <v>1</v>
      </c>
      <c r="H76" s="76">
        <v>0</v>
      </c>
      <c r="I76" s="76">
        <v>0</v>
      </c>
      <c r="J76" s="76">
        <v>0</v>
      </c>
      <c r="K76" s="76">
        <v>0</v>
      </c>
      <c r="L76" s="75">
        <f t="shared" si="18"/>
        <v>1</v>
      </c>
      <c r="M76" s="126">
        <v>1</v>
      </c>
      <c r="N76" s="76">
        <v>0</v>
      </c>
      <c r="O76" s="76">
        <v>0</v>
      </c>
      <c r="P76" s="76">
        <v>0</v>
      </c>
    </row>
    <row r="77" spans="2:18" s="16" customFormat="1" ht="32.25" customHeight="1" x14ac:dyDescent="0.2">
      <c r="B77" s="90" t="s">
        <v>138</v>
      </c>
      <c r="C77" s="124" t="s">
        <v>139</v>
      </c>
      <c r="D77" s="161" t="s">
        <v>80</v>
      </c>
      <c r="E77" s="191">
        <f>G77</f>
        <v>149.345</v>
      </c>
      <c r="F77" s="191">
        <f>E77</f>
        <v>149.345</v>
      </c>
      <c r="G77" s="75">
        <f t="shared" si="19"/>
        <v>149.345</v>
      </c>
      <c r="H77" s="75">
        <v>0</v>
      </c>
      <c r="I77" s="75">
        <v>0</v>
      </c>
      <c r="J77" s="75">
        <v>0</v>
      </c>
      <c r="K77" s="75">
        <v>0</v>
      </c>
      <c r="L77" s="75">
        <f t="shared" si="18"/>
        <v>149.345</v>
      </c>
      <c r="M77" s="202">
        <f>125500*1.19/1000-149.35+149.35</f>
        <v>149.345</v>
      </c>
      <c r="N77" s="75">
        <v>0</v>
      </c>
      <c r="O77" s="75">
        <v>0</v>
      </c>
      <c r="P77" s="75">
        <v>0</v>
      </c>
      <c r="Q77" s="203"/>
      <c r="R77" s="203"/>
    </row>
    <row r="78" spans="2:18" s="16" customFormat="1" ht="42.75" x14ac:dyDescent="0.2">
      <c r="B78" s="105" t="s">
        <v>140</v>
      </c>
      <c r="C78" s="124" t="s">
        <v>242</v>
      </c>
      <c r="D78" s="116" t="s">
        <v>80</v>
      </c>
      <c r="E78" s="191">
        <v>1</v>
      </c>
      <c r="F78" s="191">
        <v>1</v>
      </c>
      <c r="G78" s="76">
        <f t="shared" si="19"/>
        <v>1</v>
      </c>
      <c r="H78" s="76">
        <v>0</v>
      </c>
      <c r="I78" s="76">
        <v>0</v>
      </c>
      <c r="J78" s="76">
        <v>0</v>
      </c>
      <c r="K78" s="76">
        <v>0</v>
      </c>
      <c r="L78" s="75">
        <f t="shared" si="18"/>
        <v>1</v>
      </c>
      <c r="M78" s="126">
        <v>1</v>
      </c>
      <c r="N78" s="76">
        <v>0</v>
      </c>
      <c r="O78" s="76">
        <v>0</v>
      </c>
      <c r="P78" s="76">
        <v>0</v>
      </c>
    </row>
    <row r="79" spans="2:18" s="16" customFormat="1" ht="42.75" x14ac:dyDescent="0.2">
      <c r="B79" s="105" t="s">
        <v>142</v>
      </c>
      <c r="C79" s="124" t="s">
        <v>143</v>
      </c>
      <c r="D79" s="116" t="s">
        <v>80</v>
      </c>
      <c r="E79" s="191">
        <v>1</v>
      </c>
      <c r="F79" s="191">
        <v>1</v>
      </c>
      <c r="G79" s="76">
        <f t="shared" si="19"/>
        <v>1</v>
      </c>
      <c r="H79" s="76">
        <v>0</v>
      </c>
      <c r="I79" s="76">
        <v>0</v>
      </c>
      <c r="J79" s="76">
        <v>0</v>
      </c>
      <c r="K79" s="76">
        <v>0</v>
      </c>
      <c r="L79" s="75">
        <f t="shared" si="18"/>
        <v>1</v>
      </c>
      <c r="M79" s="126">
        <v>1</v>
      </c>
      <c r="N79" s="76">
        <v>0</v>
      </c>
      <c r="O79" s="76">
        <v>0</v>
      </c>
      <c r="P79" s="76">
        <v>0</v>
      </c>
    </row>
    <row r="80" spans="2:18" s="16" customFormat="1" ht="18.75" customHeight="1" x14ac:dyDescent="0.2">
      <c r="B80" s="105" t="s">
        <v>144</v>
      </c>
      <c r="C80" s="124" t="s">
        <v>145</v>
      </c>
      <c r="D80" s="116" t="s">
        <v>80</v>
      </c>
      <c r="E80" s="128">
        <v>50</v>
      </c>
      <c r="F80" s="128">
        <v>50</v>
      </c>
      <c r="G80" s="76">
        <f t="shared" si="19"/>
        <v>50</v>
      </c>
      <c r="H80" s="76">
        <v>0</v>
      </c>
      <c r="I80" s="76">
        <v>0</v>
      </c>
      <c r="J80" s="76">
        <v>0</v>
      </c>
      <c r="K80" s="76">
        <v>0</v>
      </c>
      <c r="L80" s="75">
        <f t="shared" si="18"/>
        <v>50</v>
      </c>
      <c r="M80" s="126">
        <v>50</v>
      </c>
      <c r="N80" s="76">
        <v>0</v>
      </c>
      <c r="O80" s="76">
        <v>0</v>
      </c>
      <c r="P80" s="76">
        <v>0</v>
      </c>
    </row>
    <row r="81" spans="2:22" ht="42.75" x14ac:dyDescent="0.25">
      <c r="B81" s="90" t="s">
        <v>146</v>
      </c>
      <c r="C81" s="73" t="s">
        <v>147</v>
      </c>
      <c r="D81" s="161" t="s">
        <v>80</v>
      </c>
      <c r="E81" s="75">
        <v>60</v>
      </c>
      <c r="F81" s="143">
        <v>4256.34</v>
      </c>
      <c r="G81" s="75">
        <f t="shared" si="19"/>
        <v>64.37</v>
      </c>
      <c r="H81" s="75">
        <v>0</v>
      </c>
      <c r="I81" s="75">
        <v>0</v>
      </c>
      <c r="J81" s="75">
        <v>0</v>
      </c>
      <c r="K81" s="75">
        <v>0</v>
      </c>
      <c r="L81" s="75">
        <f t="shared" si="18"/>
        <v>64.37</v>
      </c>
      <c r="M81" s="143">
        <f>44+20.37</f>
        <v>64.37</v>
      </c>
      <c r="N81" s="75">
        <v>0</v>
      </c>
      <c r="O81" s="75">
        <v>0</v>
      </c>
      <c r="P81" s="75">
        <v>0</v>
      </c>
      <c r="Q81" s="201"/>
      <c r="R81" s="64"/>
      <c r="S81" s="64"/>
      <c r="T81" s="64"/>
    </row>
    <row r="82" spans="2:22" ht="42.75" x14ac:dyDescent="0.25">
      <c r="B82" s="90" t="s">
        <v>150</v>
      </c>
      <c r="C82" s="73" t="s">
        <v>151</v>
      </c>
      <c r="D82" s="161" t="s">
        <v>80</v>
      </c>
      <c r="E82" s="75">
        <v>280</v>
      </c>
      <c r="F82" s="143">
        <v>17308.11</v>
      </c>
      <c r="G82" s="75">
        <f t="shared" si="19"/>
        <v>266.26</v>
      </c>
      <c r="H82" s="75">
        <v>0</v>
      </c>
      <c r="I82" s="75">
        <v>0</v>
      </c>
      <c r="J82" s="75">
        <v>0</v>
      </c>
      <c r="K82" s="75">
        <v>0</v>
      </c>
      <c r="L82" s="75">
        <f t="shared" si="18"/>
        <v>266.26</v>
      </c>
      <c r="M82" s="143">
        <f>202+64.26</f>
        <v>266.26</v>
      </c>
      <c r="N82" s="75">
        <v>0</v>
      </c>
      <c r="O82" s="75">
        <v>0</v>
      </c>
      <c r="P82" s="75">
        <v>0</v>
      </c>
      <c r="Q82" s="201"/>
      <c r="R82" s="64"/>
      <c r="S82" s="64"/>
      <c r="T82" s="64"/>
    </row>
    <row r="83" spans="2:22" ht="42.75" x14ac:dyDescent="0.25">
      <c r="B83" s="90" t="s">
        <v>154</v>
      </c>
      <c r="C83" s="73" t="s">
        <v>155</v>
      </c>
      <c r="D83" s="161" t="s">
        <v>80</v>
      </c>
      <c r="E83" s="75">
        <v>88</v>
      </c>
      <c r="F83" s="143">
        <v>5862.37</v>
      </c>
      <c r="G83" s="75">
        <f t="shared" si="19"/>
        <v>88.66</v>
      </c>
      <c r="H83" s="75">
        <v>0</v>
      </c>
      <c r="I83" s="75">
        <v>0</v>
      </c>
      <c r="J83" s="75">
        <v>0</v>
      </c>
      <c r="K83" s="75">
        <v>0</v>
      </c>
      <c r="L83" s="75">
        <f t="shared" si="18"/>
        <v>88.66</v>
      </c>
      <c r="M83" s="143">
        <f>62+26.66</f>
        <v>88.66</v>
      </c>
      <c r="N83" s="75">
        <v>0</v>
      </c>
      <c r="O83" s="75">
        <v>0</v>
      </c>
      <c r="P83" s="75">
        <v>0</v>
      </c>
      <c r="Q83" s="201"/>
      <c r="R83" s="64"/>
      <c r="S83" s="64"/>
      <c r="T83" s="64"/>
    </row>
    <row r="84" spans="2:22" ht="42.75" x14ac:dyDescent="0.25">
      <c r="B84" s="90" t="s">
        <v>158</v>
      </c>
      <c r="C84" s="73" t="s">
        <v>159</v>
      </c>
      <c r="D84" s="161" t="s">
        <v>80</v>
      </c>
      <c r="E84" s="75">
        <v>62</v>
      </c>
      <c r="F84" s="143">
        <v>7348.23</v>
      </c>
      <c r="G84" s="75">
        <f t="shared" si="19"/>
        <v>72.900000000000006</v>
      </c>
      <c r="H84" s="75">
        <v>0</v>
      </c>
      <c r="I84" s="75">
        <v>0</v>
      </c>
      <c r="J84" s="75">
        <v>0</v>
      </c>
      <c r="K84" s="75">
        <v>0</v>
      </c>
      <c r="L84" s="75">
        <f t="shared" si="18"/>
        <v>72.900000000000006</v>
      </c>
      <c r="M84" s="143">
        <f>51+21.9</f>
        <v>72.900000000000006</v>
      </c>
      <c r="N84" s="75">
        <v>0</v>
      </c>
      <c r="O84" s="75">
        <v>0</v>
      </c>
      <c r="P84" s="75">
        <v>0</v>
      </c>
      <c r="Q84" s="201"/>
      <c r="R84" s="64"/>
      <c r="S84" s="64"/>
      <c r="T84" s="64"/>
    </row>
    <row r="85" spans="2:22" ht="42.75" x14ac:dyDescent="0.25">
      <c r="B85" s="90" t="s">
        <v>162</v>
      </c>
      <c r="C85" s="73" t="s">
        <v>163</v>
      </c>
      <c r="D85" s="161" t="s">
        <v>80</v>
      </c>
      <c r="E85" s="75">
        <v>54</v>
      </c>
      <c r="F85" s="143">
        <v>5858.67</v>
      </c>
      <c r="G85" s="75">
        <f t="shared" si="19"/>
        <v>66.58</v>
      </c>
      <c r="H85" s="75">
        <v>0</v>
      </c>
      <c r="I85" s="75">
        <v>0</v>
      </c>
      <c r="J85" s="75">
        <v>0</v>
      </c>
      <c r="K85" s="75">
        <v>0</v>
      </c>
      <c r="L85" s="75">
        <f t="shared" si="18"/>
        <v>66.58</v>
      </c>
      <c r="M85" s="143">
        <f>54+12.58</f>
        <v>66.58</v>
      </c>
      <c r="N85" s="75">
        <v>0</v>
      </c>
      <c r="O85" s="75">
        <v>0</v>
      </c>
      <c r="P85" s="75">
        <v>0</v>
      </c>
      <c r="Q85" s="201"/>
      <c r="R85" s="64"/>
      <c r="S85" s="64"/>
      <c r="T85" s="201"/>
      <c r="V85" s="201"/>
    </row>
    <row r="86" spans="2:22" ht="24.75" customHeight="1" x14ac:dyDescent="0.2">
      <c r="B86" s="105" t="s">
        <v>166</v>
      </c>
      <c r="C86" s="122" t="s">
        <v>167</v>
      </c>
      <c r="D86" s="116" t="s">
        <v>80</v>
      </c>
      <c r="E86" s="76">
        <v>10</v>
      </c>
      <c r="F86" s="76">
        <f>27677.88/1000</f>
        <v>27.677880000000002</v>
      </c>
      <c r="G86" s="76">
        <f t="shared" si="19"/>
        <v>10</v>
      </c>
      <c r="H86" s="76">
        <v>0</v>
      </c>
      <c r="I86" s="76">
        <v>0</v>
      </c>
      <c r="J86" s="76">
        <v>0</v>
      </c>
      <c r="K86" s="76">
        <v>0</v>
      </c>
      <c r="L86" s="75">
        <f t="shared" si="18"/>
        <v>10</v>
      </c>
      <c r="M86" s="76">
        <v>10</v>
      </c>
      <c r="N86" s="76">
        <v>0</v>
      </c>
      <c r="O86" s="76">
        <v>0</v>
      </c>
      <c r="P86" s="76">
        <v>0</v>
      </c>
    </row>
    <row r="87" spans="2:22" ht="18.75" customHeight="1" x14ac:dyDescent="0.2">
      <c r="B87" s="105" t="s">
        <v>169</v>
      </c>
      <c r="C87" s="122" t="s">
        <v>170</v>
      </c>
      <c r="D87" s="116" t="s">
        <v>80</v>
      </c>
      <c r="E87" s="76">
        <v>178.5</v>
      </c>
      <c r="F87" s="76">
        <f>E87</f>
        <v>178.5</v>
      </c>
      <c r="G87" s="76">
        <f>SUM(H87:L87)</f>
        <v>1</v>
      </c>
      <c r="H87" s="76">
        <v>0</v>
      </c>
      <c r="I87" s="76">
        <v>0</v>
      </c>
      <c r="J87" s="76">
        <v>0</v>
      </c>
      <c r="K87" s="76">
        <v>0</v>
      </c>
      <c r="L87" s="75">
        <f t="shared" si="18"/>
        <v>1</v>
      </c>
      <c r="M87" s="76">
        <v>1</v>
      </c>
      <c r="N87" s="76">
        <v>0</v>
      </c>
      <c r="O87" s="76">
        <v>0</v>
      </c>
      <c r="P87" s="76">
        <v>0</v>
      </c>
    </row>
    <row r="88" spans="2:22" s="64" customFormat="1" ht="35.1" customHeight="1" x14ac:dyDescent="0.25">
      <c r="B88" s="133">
        <v>6</v>
      </c>
      <c r="C88" s="134" t="s">
        <v>173</v>
      </c>
      <c r="D88" s="57"/>
      <c r="E88" s="135">
        <f>E89+E91+E93</f>
        <v>6</v>
      </c>
      <c r="F88" s="135">
        <f t="shared" ref="F88:P88" si="20">F89+F91+F93</f>
        <v>6</v>
      </c>
      <c r="G88" s="135">
        <f t="shared" si="20"/>
        <v>2</v>
      </c>
      <c r="H88" s="135">
        <f t="shared" si="20"/>
        <v>0</v>
      </c>
      <c r="I88" s="135">
        <f t="shared" si="20"/>
        <v>0</v>
      </c>
      <c r="J88" s="135">
        <f t="shared" si="20"/>
        <v>0</v>
      </c>
      <c r="K88" s="135">
        <f t="shared" si="20"/>
        <v>0</v>
      </c>
      <c r="L88" s="135">
        <f t="shared" si="20"/>
        <v>2</v>
      </c>
      <c r="M88" s="135">
        <f t="shared" si="20"/>
        <v>2</v>
      </c>
      <c r="N88" s="135">
        <f t="shared" si="20"/>
        <v>0</v>
      </c>
      <c r="O88" s="135">
        <f t="shared" si="20"/>
        <v>0</v>
      </c>
      <c r="P88" s="135">
        <f t="shared" si="20"/>
        <v>0</v>
      </c>
    </row>
    <row r="89" spans="2:22" s="64" customFormat="1" ht="20.100000000000001" customHeight="1" x14ac:dyDescent="0.25">
      <c r="B89" s="136" t="s">
        <v>28</v>
      </c>
      <c r="C89" s="137" t="s">
        <v>36</v>
      </c>
      <c r="D89" s="138"/>
      <c r="E89" s="139">
        <f t="shared" ref="E89:P89" si="21">E90</f>
        <v>0</v>
      </c>
      <c r="F89" s="139">
        <f t="shared" si="21"/>
        <v>0</v>
      </c>
      <c r="G89" s="139">
        <f t="shared" si="21"/>
        <v>0</v>
      </c>
      <c r="H89" s="139">
        <f t="shared" si="21"/>
        <v>0</v>
      </c>
      <c r="I89" s="139">
        <f t="shared" si="21"/>
        <v>0</v>
      </c>
      <c r="J89" s="139">
        <f t="shared" si="21"/>
        <v>0</v>
      </c>
      <c r="K89" s="139">
        <f t="shared" si="21"/>
        <v>0</v>
      </c>
      <c r="L89" s="139">
        <f t="shared" si="21"/>
        <v>0</v>
      </c>
      <c r="M89" s="139">
        <f t="shared" si="21"/>
        <v>0</v>
      </c>
      <c r="N89" s="139">
        <f t="shared" si="21"/>
        <v>0</v>
      </c>
      <c r="O89" s="139">
        <f t="shared" si="21"/>
        <v>0</v>
      </c>
      <c r="P89" s="139">
        <f t="shared" si="21"/>
        <v>0</v>
      </c>
    </row>
    <row r="90" spans="2:22" s="64" customFormat="1" ht="15.75" customHeight="1" x14ac:dyDescent="0.25">
      <c r="B90" s="140"/>
      <c r="C90" s="141"/>
      <c r="D90" s="142"/>
      <c r="E90" s="114"/>
      <c r="F90" s="114"/>
      <c r="G90" s="143"/>
      <c r="H90" s="143"/>
      <c r="I90" s="143"/>
      <c r="J90" s="143"/>
      <c r="K90" s="143"/>
      <c r="L90" s="143"/>
      <c r="M90" s="143"/>
      <c r="N90" s="143"/>
      <c r="O90" s="143"/>
      <c r="P90" s="143"/>
    </row>
    <row r="91" spans="2:22" s="64" customFormat="1" ht="20.100000000000001" customHeight="1" x14ac:dyDescent="0.25">
      <c r="B91" s="48" t="s">
        <v>30</v>
      </c>
      <c r="C91" s="49" t="s">
        <v>31</v>
      </c>
      <c r="D91" s="50"/>
      <c r="E91" s="51">
        <f>E92</f>
        <v>0</v>
      </c>
      <c r="F91" s="51">
        <f t="shared" ref="F91:P91" si="22">F92</f>
        <v>0</v>
      </c>
      <c r="G91" s="51">
        <f t="shared" si="22"/>
        <v>0</v>
      </c>
      <c r="H91" s="51">
        <f t="shared" si="22"/>
        <v>0</v>
      </c>
      <c r="I91" s="51">
        <f t="shared" si="22"/>
        <v>0</v>
      </c>
      <c r="J91" s="51">
        <f t="shared" si="22"/>
        <v>0</v>
      </c>
      <c r="K91" s="51">
        <f t="shared" si="22"/>
        <v>0</v>
      </c>
      <c r="L91" s="51">
        <f t="shared" si="22"/>
        <v>0</v>
      </c>
      <c r="M91" s="51">
        <f t="shared" si="22"/>
        <v>0</v>
      </c>
      <c r="N91" s="51">
        <f t="shared" si="22"/>
        <v>0</v>
      </c>
      <c r="O91" s="51">
        <f t="shared" si="22"/>
        <v>0</v>
      </c>
      <c r="P91" s="51">
        <f t="shared" si="22"/>
        <v>0</v>
      </c>
    </row>
    <row r="92" spans="2:22" s="64" customFormat="1" x14ac:dyDescent="0.25">
      <c r="B92" s="85"/>
      <c r="C92" s="86"/>
      <c r="D92" s="87"/>
      <c r="E92" s="144"/>
      <c r="F92" s="144"/>
      <c r="G92" s="76"/>
      <c r="H92" s="88"/>
      <c r="I92" s="88"/>
      <c r="J92" s="88"/>
      <c r="K92" s="88"/>
      <c r="L92" s="76"/>
      <c r="M92" s="88"/>
      <c r="N92" s="88"/>
      <c r="O92" s="88"/>
      <c r="P92" s="88"/>
    </row>
    <row r="93" spans="2:22" ht="20.100000000000001" customHeight="1" x14ac:dyDescent="0.2">
      <c r="B93" s="145" t="s">
        <v>32</v>
      </c>
      <c r="C93" s="146" t="s">
        <v>38</v>
      </c>
      <c r="D93" s="147"/>
      <c r="E93" s="148">
        <f>SUM(E94:E95)</f>
        <v>6</v>
      </c>
      <c r="F93" s="148">
        <f t="shared" ref="F93:P93" si="23">SUM(F94:F95)</f>
        <v>6</v>
      </c>
      <c r="G93" s="148">
        <f t="shared" si="23"/>
        <v>2</v>
      </c>
      <c r="H93" s="148">
        <f t="shared" si="23"/>
        <v>0</v>
      </c>
      <c r="I93" s="148">
        <f t="shared" si="23"/>
        <v>0</v>
      </c>
      <c r="J93" s="148">
        <f t="shared" si="23"/>
        <v>0</v>
      </c>
      <c r="K93" s="148">
        <f t="shared" si="23"/>
        <v>0</v>
      </c>
      <c r="L93" s="148">
        <f t="shared" si="23"/>
        <v>2</v>
      </c>
      <c r="M93" s="148">
        <f t="shared" si="23"/>
        <v>2</v>
      </c>
      <c r="N93" s="148">
        <f t="shared" si="23"/>
        <v>0</v>
      </c>
      <c r="O93" s="148">
        <f t="shared" si="23"/>
        <v>0</v>
      </c>
      <c r="P93" s="148">
        <f t="shared" si="23"/>
        <v>0</v>
      </c>
    </row>
    <row r="94" spans="2:22" ht="23.25" customHeight="1" x14ac:dyDescent="0.2">
      <c r="B94" s="90" t="s">
        <v>39</v>
      </c>
      <c r="C94" s="196" t="s">
        <v>174</v>
      </c>
      <c r="D94" s="197" t="s">
        <v>175</v>
      </c>
      <c r="E94" s="167">
        <v>2</v>
      </c>
      <c r="F94" s="76">
        <f>E94</f>
        <v>2</v>
      </c>
      <c r="G94" s="76">
        <f>SUM(H94:L94)</f>
        <v>1</v>
      </c>
      <c r="H94" s="76">
        <v>0</v>
      </c>
      <c r="I94" s="76">
        <v>0</v>
      </c>
      <c r="J94" s="76">
        <v>0</v>
      </c>
      <c r="K94" s="76">
        <v>0</v>
      </c>
      <c r="L94" s="76">
        <f>SUM(M94:N94)</f>
        <v>1</v>
      </c>
      <c r="M94" s="76">
        <v>1</v>
      </c>
      <c r="N94" s="76">
        <v>0</v>
      </c>
      <c r="O94" s="118">
        <v>0</v>
      </c>
      <c r="P94" s="118">
        <v>0</v>
      </c>
    </row>
    <row r="95" spans="2:22" ht="46.5" customHeight="1" x14ac:dyDescent="0.2">
      <c r="B95" s="105" t="s">
        <v>42</v>
      </c>
      <c r="C95" s="124" t="s">
        <v>176</v>
      </c>
      <c r="D95" s="197" t="s">
        <v>175</v>
      </c>
      <c r="E95" s="167">
        <v>4</v>
      </c>
      <c r="F95" s="76">
        <v>4</v>
      </c>
      <c r="G95" s="76">
        <f>SUM(H95:L95)</f>
        <v>1</v>
      </c>
      <c r="H95" s="76">
        <v>0</v>
      </c>
      <c r="I95" s="76">
        <v>0</v>
      </c>
      <c r="J95" s="76">
        <v>0</v>
      </c>
      <c r="K95" s="76">
        <v>0</v>
      </c>
      <c r="L95" s="76">
        <f>SUM(M95:N95)</f>
        <v>1</v>
      </c>
      <c r="M95" s="76">
        <v>1</v>
      </c>
      <c r="N95" s="76">
        <v>0</v>
      </c>
      <c r="O95" s="118">
        <v>0</v>
      </c>
      <c r="P95" s="118">
        <v>0</v>
      </c>
    </row>
    <row r="96" spans="2:22" s="64" customFormat="1" ht="35.1" customHeight="1" x14ac:dyDescent="0.25">
      <c r="B96" s="159">
        <v>7</v>
      </c>
      <c r="C96" s="134" t="s">
        <v>177</v>
      </c>
      <c r="D96" s="160"/>
      <c r="E96" s="59">
        <f>E97+E105+E107</f>
        <v>23259.31</v>
      </c>
      <c r="F96" s="59">
        <f t="shared" ref="F96:P96" si="24">F97+F105+F107</f>
        <v>47871.303220000002</v>
      </c>
      <c r="G96" s="59">
        <f t="shared" si="24"/>
        <v>13206.983</v>
      </c>
      <c r="H96" s="59">
        <f t="shared" si="24"/>
        <v>0</v>
      </c>
      <c r="I96" s="59">
        <f t="shared" si="24"/>
        <v>0</v>
      </c>
      <c r="J96" s="59">
        <f t="shared" si="24"/>
        <v>0</v>
      </c>
      <c r="K96" s="59">
        <f t="shared" si="24"/>
        <v>0</v>
      </c>
      <c r="L96" s="59">
        <f t="shared" si="24"/>
        <v>13206.983</v>
      </c>
      <c r="M96" s="59">
        <f t="shared" si="24"/>
        <v>678.8</v>
      </c>
      <c r="N96" s="59">
        <f t="shared" si="24"/>
        <v>12528.183000000001</v>
      </c>
      <c r="O96" s="59">
        <f t="shared" si="24"/>
        <v>0</v>
      </c>
      <c r="P96" s="59">
        <f t="shared" si="24"/>
        <v>0</v>
      </c>
    </row>
    <row r="97" spans="2:16" ht="20.100000000000001" customHeight="1" x14ac:dyDescent="0.25">
      <c r="B97" s="136" t="s">
        <v>28</v>
      </c>
      <c r="C97" s="137" t="s">
        <v>36</v>
      </c>
      <c r="D97" s="137"/>
      <c r="E97" s="139">
        <f>SUM(E98:E104)</f>
        <v>22052.81</v>
      </c>
      <c r="F97" s="139">
        <f t="shared" ref="F97:P97" si="25">SUM(F98:F104)</f>
        <v>22019.505409999998</v>
      </c>
      <c r="G97" s="139">
        <f t="shared" si="25"/>
        <v>13179.983</v>
      </c>
      <c r="H97" s="139">
        <f t="shared" si="25"/>
        <v>0</v>
      </c>
      <c r="I97" s="139">
        <f t="shared" si="25"/>
        <v>0</v>
      </c>
      <c r="J97" s="139">
        <f t="shared" si="25"/>
        <v>0</v>
      </c>
      <c r="K97" s="139">
        <f t="shared" si="25"/>
        <v>0</v>
      </c>
      <c r="L97" s="139">
        <f t="shared" si="25"/>
        <v>13179.983</v>
      </c>
      <c r="M97" s="139">
        <f t="shared" si="25"/>
        <v>651.79999999999995</v>
      </c>
      <c r="N97" s="139">
        <f t="shared" si="25"/>
        <v>12528.183000000001</v>
      </c>
      <c r="O97" s="139">
        <f t="shared" si="25"/>
        <v>0</v>
      </c>
      <c r="P97" s="139">
        <f t="shared" si="25"/>
        <v>0</v>
      </c>
    </row>
    <row r="98" spans="2:16" ht="42.75" x14ac:dyDescent="0.2">
      <c r="B98" s="72" t="s">
        <v>45</v>
      </c>
      <c r="C98" s="122" t="s">
        <v>178</v>
      </c>
      <c r="D98" s="161" t="s">
        <v>179</v>
      </c>
      <c r="E98" s="162">
        <v>288</v>
      </c>
      <c r="F98" s="162">
        <v>1311</v>
      </c>
      <c r="G98" s="76">
        <f>SUM(H98:L98)</f>
        <v>1</v>
      </c>
      <c r="H98" s="76">
        <v>0</v>
      </c>
      <c r="I98" s="76">
        <v>0</v>
      </c>
      <c r="J98" s="76">
        <v>0</v>
      </c>
      <c r="K98" s="76">
        <v>0</v>
      </c>
      <c r="L98" s="76">
        <f>SUM(M98:N98)</f>
        <v>1</v>
      </c>
      <c r="M98" s="162">
        <v>1</v>
      </c>
      <c r="N98" s="118">
        <v>0</v>
      </c>
      <c r="O98" s="118">
        <v>0</v>
      </c>
      <c r="P98" s="118">
        <v>0</v>
      </c>
    </row>
    <row r="99" spans="2:16" ht="28.5" x14ac:dyDescent="0.2">
      <c r="B99" s="72" t="s">
        <v>50</v>
      </c>
      <c r="C99" s="122" t="s">
        <v>181</v>
      </c>
      <c r="D99" s="161" t="s">
        <v>179</v>
      </c>
      <c r="E99" s="163">
        <v>2121.2199999999998</v>
      </c>
      <c r="F99" s="163">
        <f>2121210.62/1000</f>
        <v>2121.2106200000003</v>
      </c>
      <c r="G99" s="76">
        <f t="shared" ref="G99:G104" si="26">SUM(H99:L99)</f>
        <v>496.73</v>
      </c>
      <c r="H99" s="76">
        <v>0</v>
      </c>
      <c r="I99" s="76">
        <v>0</v>
      </c>
      <c r="J99" s="76">
        <v>0</v>
      </c>
      <c r="K99" s="76">
        <v>0</v>
      </c>
      <c r="L99" s="76">
        <f t="shared" ref="L99:L104" si="27">SUM(M99:N99)</f>
        <v>496.73</v>
      </c>
      <c r="M99" s="162">
        <v>32</v>
      </c>
      <c r="N99" s="118">
        <v>464.73</v>
      </c>
      <c r="O99" s="118">
        <v>0</v>
      </c>
      <c r="P99" s="118">
        <v>0</v>
      </c>
    </row>
    <row r="100" spans="2:16" ht="28.5" x14ac:dyDescent="0.2">
      <c r="B100" s="72" t="s">
        <v>54</v>
      </c>
      <c r="C100" s="122" t="s">
        <v>183</v>
      </c>
      <c r="D100" s="161" t="s">
        <v>179</v>
      </c>
      <c r="E100" s="162">
        <v>5058</v>
      </c>
      <c r="F100" s="162">
        <f>ROUND(5055838.41/1000,0)</f>
        <v>5056</v>
      </c>
      <c r="G100" s="76">
        <f t="shared" si="26"/>
        <v>5055.9130000000005</v>
      </c>
      <c r="H100" s="76">
        <v>0</v>
      </c>
      <c r="I100" s="76">
        <v>0</v>
      </c>
      <c r="J100" s="76">
        <v>0</v>
      </c>
      <c r="K100" s="76">
        <v>0</v>
      </c>
      <c r="L100" s="76">
        <f t="shared" si="27"/>
        <v>5055.9130000000005</v>
      </c>
      <c r="M100" s="198">
        <f>614800/1000</f>
        <v>614.79999999999995</v>
      </c>
      <c r="N100" s="118">
        <f>4441113/1000</f>
        <v>4441.1130000000003</v>
      </c>
      <c r="O100" s="118">
        <v>0</v>
      </c>
      <c r="P100" s="118">
        <v>0</v>
      </c>
    </row>
    <row r="101" spans="2:16" ht="42.75" x14ac:dyDescent="0.2">
      <c r="B101" s="72" t="s">
        <v>58</v>
      </c>
      <c r="C101" s="122" t="s">
        <v>186</v>
      </c>
      <c r="D101" s="161" t="s">
        <v>179</v>
      </c>
      <c r="E101" s="162">
        <v>2242</v>
      </c>
      <c r="F101" s="162">
        <v>2268</v>
      </c>
      <c r="G101" s="76">
        <f t="shared" si="26"/>
        <v>2181</v>
      </c>
      <c r="H101" s="76">
        <v>0</v>
      </c>
      <c r="I101" s="76">
        <v>0</v>
      </c>
      <c r="J101" s="76">
        <v>0</v>
      </c>
      <c r="K101" s="76">
        <v>0</v>
      </c>
      <c r="L101" s="76">
        <f t="shared" si="27"/>
        <v>2181</v>
      </c>
      <c r="M101" s="162">
        <v>1</v>
      </c>
      <c r="N101" s="118">
        <v>2180</v>
      </c>
      <c r="O101" s="118">
        <v>0</v>
      </c>
      <c r="P101" s="118">
        <v>0</v>
      </c>
    </row>
    <row r="102" spans="2:16" ht="42.75" x14ac:dyDescent="0.2">
      <c r="B102" s="72" t="s">
        <v>63</v>
      </c>
      <c r="C102" s="122" t="s">
        <v>188</v>
      </c>
      <c r="D102" s="161" t="s">
        <v>179</v>
      </c>
      <c r="E102" s="162">
        <v>2048</v>
      </c>
      <c r="F102" s="162">
        <v>2235</v>
      </c>
      <c r="G102" s="76">
        <f t="shared" si="26"/>
        <v>1929</v>
      </c>
      <c r="H102" s="76">
        <v>0</v>
      </c>
      <c r="I102" s="76">
        <v>0</v>
      </c>
      <c r="J102" s="76">
        <v>0</v>
      </c>
      <c r="K102" s="76">
        <v>0</v>
      </c>
      <c r="L102" s="76">
        <f t="shared" si="27"/>
        <v>1929</v>
      </c>
      <c r="M102" s="162">
        <v>1</v>
      </c>
      <c r="N102" s="118">
        <v>1928</v>
      </c>
      <c r="O102" s="118">
        <v>0</v>
      </c>
      <c r="P102" s="118">
        <v>0</v>
      </c>
    </row>
    <row r="103" spans="2:16" ht="28.5" x14ac:dyDescent="0.2">
      <c r="B103" s="72" t="s">
        <v>190</v>
      </c>
      <c r="C103" s="122" t="s">
        <v>191</v>
      </c>
      <c r="D103" s="161" t="s">
        <v>179</v>
      </c>
      <c r="E103" s="162">
        <v>9011.25</v>
      </c>
      <c r="F103" s="162">
        <f>9028294.79/1000</f>
        <v>9028.2947899999999</v>
      </c>
      <c r="G103" s="76">
        <f t="shared" si="26"/>
        <v>3515.34</v>
      </c>
      <c r="H103" s="76">
        <v>0</v>
      </c>
      <c r="I103" s="76">
        <v>0</v>
      </c>
      <c r="J103" s="76">
        <v>0</v>
      </c>
      <c r="K103" s="76">
        <v>0</v>
      </c>
      <c r="L103" s="76">
        <f t="shared" si="27"/>
        <v>3515.34</v>
      </c>
      <c r="M103" s="162">
        <v>1</v>
      </c>
      <c r="N103" s="118">
        <v>3514.34</v>
      </c>
      <c r="O103" s="118">
        <v>0</v>
      </c>
      <c r="P103" s="118"/>
    </row>
    <row r="104" spans="2:16" ht="42.75" x14ac:dyDescent="0.2">
      <c r="B104" s="72" t="s">
        <v>193</v>
      </c>
      <c r="C104" s="122" t="s">
        <v>194</v>
      </c>
      <c r="D104" s="161" t="s">
        <v>179</v>
      </c>
      <c r="E104" s="162">
        <v>1284.3399999999999</v>
      </c>
      <c r="F104" s="162" t="s">
        <v>195</v>
      </c>
      <c r="G104" s="76">
        <f t="shared" si="26"/>
        <v>1</v>
      </c>
      <c r="H104" s="76">
        <v>0</v>
      </c>
      <c r="I104" s="76">
        <v>0</v>
      </c>
      <c r="J104" s="76">
        <v>0</v>
      </c>
      <c r="K104" s="76">
        <v>0</v>
      </c>
      <c r="L104" s="76">
        <f t="shared" si="27"/>
        <v>1</v>
      </c>
      <c r="M104" s="162">
        <v>1</v>
      </c>
      <c r="N104" s="118">
        <v>0</v>
      </c>
      <c r="O104" s="118">
        <v>0</v>
      </c>
      <c r="P104" s="118">
        <v>0</v>
      </c>
    </row>
    <row r="105" spans="2:16" ht="20.100000000000001" customHeight="1" x14ac:dyDescent="0.25">
      <c r="B105" s="48" t="s">
        <v>30</v>
      </c>
      <c r="C105" s="49" t="s">
        <v>31</v>
      </c>
      <c r="D105" s="50"/>
      <c r="E105" s="51">
        <f>E106</f>
        <v>288</v>
      </c>
      <c r="F105" s="51">
        <f t="shared" ref="F105:P105" si="28">F106</f>
        <v>1311</v>
      </c>
      <c r="G105" s="51">
        <f t="shared" si="28"/>
        <v>1</v>
      </c>
      <c r="H105" s="51">
        <f t="shared" si="28"/>
        <v>0</v>
      </c>
      <c r="I105" s="51">
        <f t="shared" si="28"/>
        <v>0</v>
      </c>
      <c r="J105" s="51">
        <f t="shared" si="28"/>
        <v>0</v>
      </c>
      <c r="K105" s="51">
        <f t="shared" si="28"/>
        <v>0</v>
      </c>
      <c r="L105" s="51">
        <f t="shared" si="28"/>
        <v>1</v>
      </c>
      <c r="M105" s="51">
        <f t="shared" si="28"/>
        <v>1</v>
      </c>
      <c r="N105" s="51">
        <f t="shared" si="28"/>
        <v>0</v>
      </c>
      <c r="O105" s="51">
        <f t="shared" si="28"/>
        <v>0</v>
      </c>
      <c r="P105" s="51">
        <f t="shared" si="28"/>
        <v>0</v>
      </c>
    </row>
    <row r="106" spans="2:16" ht="42.75" x14ac:dyDescent="0.2">
      <c r="B106" s="72" t="s">
        <v>197</v>
      </c>
      <c r="C106" s="122" t="s">
        <v>178</v>
      </c>
      <c r="D106" s="161" t="s">
        <v>179</v>
      </c>
      <c r="E106" s="162">
        <v>288</v>
      </c>
      <c r="F106" s="162">
        <v>1311</v>
      </c>
      <c r="G106" s="76">
        <f>SUM(H106:L106)</f>
        <v>1</v>
      </c>
      <c r="H106" s="76">
        <v>0</v>
      </c>
      <c r="I106" s="76">
        <v>0</v>
      </c>
      <c r="J106" s="76">
        <v>0</v>
      </c>
      <c r="K106" s="76">
        <v>0</v>
      </c>
      <c r="L106" s="76">
        <f>SUM(M106:N106)</f>
        <v>1</v>
      </c>
      <c r="M106" s="162">
        <v>1</v>
      </c>
      <c r="N106" s="118">
        <v>0</v>
      </c>
      <c r="O106" s="118">
        <v>0</v>
      </c>
      <c r="P106" s="118">
        <v>0</v>
      </c>
    </row>
    <row r="107" spans="2:16" s="64" customFormat="1" ht="20.100000000000001" customHeight="1" x14ac:dyDescent="0.25">
      <c r="B107" s="164" t="s">
        <v>198</v>
      </c>
      <c r="C107" s="146" t="s">
        <v>38</v>
      </c>
      <c r="D107" s="165"/>
      <c r="E107" s="71">
        <f>SUM(E108:E133)</f>
        <v>918.5</v>
      </c>
      <c r="F107" s="71">
        <f t="shared" ref="F107:P107" si="29">SUM(F108:F133)</f>
        <v>24540.79781</v>
      </c>
      <c r="G107" s="71">
        <f t="shared" si="29"/>
        <v>26</v>
      </c>
      <c r="H107" s="71">
        <f t="shared" si="29"/>
        <v>0</v>
      </c>
      <c r="I107" s="71">
        <f t="shared" si="29"/>
        <v>0</v>
      </c>
      <c r="J107" s="71">
        <f t="shared" si="29"/>
        <v>0</v>
      </c>
      <c r="K107" s="71">
        <f t="shared" si="29"/>
        <v>0</v>
      </c>
      <c r="L107" s="71">
        <f t="shared" si="29"/>
        <v>26</v>
      </c>
      <c r="M107" s="71">
        <f t="shared" si="29"/>
        <v>26</v>
      </c>
      <c r="N107" s="71">
        <f t="shared" si="29"/>
        <v>0</v>
      </c>
      <c r="O107" s="71">
        <f t="shared" si="29"/>
        <v>0</v>
      </c>
      <c r="P107" s="71">
        <f t="shared" si="29"/>
        <v>0</v>
      </c>
    </row>
    <row r="108" spans="2:16" ht="28.5" x14ac:dyDescent="0.2">
      <c r="B108" s="166" t="s">
        <v>39</v>
      </c>
      <c r="C108" s="124" t="s">
        <v>199</v>
      </c>
      <c r="D108" s="116" t="s">
        <v>200</v>
      </c>
      <c r="E108" s="191">
        <v>1</v>
      </c>
      <c r="F108" s="198">
        <v>1</v>
      </c>
      <c r="G108" s="76">
        <f>SUM(H108:L108)</f>
        <v>1</v>
      </c>
      <c r="H108" s="126">
        <v>0</v>
      </c>
      <c r="I108" s="126">
        <v>0</v>
      </c>
      <c r="J108" s="167">
        <v>0</v>
      </c>
      <c r="K108" s="126">
        <v>0</v>
      </c>
      <c r="L108" s="76">
        <f>SUM(M108:N108)</f>
        <v>1</v>
      </c>
      <c r="M108" s="167">
        <v>1</v>
      </c>
      <c r="N108" s="167">
        <v>0</v>
      </c>
      <c r="O108" s="167">
        <v>0</v>
      </c>
      <c r="P108" s="167">
        <v>0</v>
      </c>
    </row>
    <row r="109" spans="2:16" ht="42.75" x14ac:dyDescent="0.2">
      <c r="B109" s="166" t="s">
        <v>42</v>
      </c>
      <c r="C109" s="122" t="s">
        <v>201</v>
      </c>
      <c r="D109" s="116" t="s">
        <v>200</v>
      </c>
      <c r="E109" s="168">
        <v>82</v>
      </c>
      <c r="F109" s="168">
        <f>1112420.8/1000</f>
        <v>1112.4208000000001</v>
      </c>
      <c r="G109" s="76">
        <f t="shared" ref="G109:G131" si="30">SUM(H109:L109)</f>
        <v>1</v>
      </c>
      <c r="H109" s="76">
        <v>0</v>
      </c>
      <c r="I109" s="76">
        <v>0</v>
      </c>
      <c r="J109" s="76">
        <v>0</v>
      </c>
      <c r="K109" s="76">
        <v>0</v>
      </c>
      <c r="L109" s="76">
        <f t="shared" ref="L109:L132" si="31">SUM(M109:N109)</f>
        <v>1</v>
      </c>
      <c r="M109" s="168">
        <v>1</v>
      </c>
      <c r="N109" s="76">
        <v>0</v>
      </c>
      <c r="O109" s="118">
        <v>0</v>
      </c>
      <c r="P109" s="118">
        <v>0</v>
      </c>
    </row>
    <row r="110" spans="2:16" ht="42.75" x14ac:dyDescent="0.2">
      <c r="B110" s="166" t="s">
        <v>85</v>
      </c>
      <c r="C110" s="122" t="s">
        <v>203</v>
      </c>
      <c r="D110" s="116" t="s">
        <v>200</v>
      </c>
      <c r="E110" s="168">
        <v>164</v>
      </c>
      <c r="F110" s="168">
        <f>1917833.92/100</f>
        <v>19178.339199999999</v>
      </c>
      <c r="G110" s="76">
        <f t="shared" si="30"/>
        <v>1</v>
      </c>
      <c r="H110" s="76">
        <v>0</v>
      </c>
      <c r="I110" s="76">
        <v>0</v>
      </c>
      <c r="J110" s="76">
        <v>0</v>
      </c>
      <c r="K110" s="76">
        <v>0</v>
      </c>
      <c r="L110" s="76">
        <f t="shared" si="31"/>
        <v>1</v>
      </c>
      <c r="M110" s="168">
        <v>1</v>
      </c>
      <c r="N110" s="76">
        <v>0</v>
      </c>
      <c r="O110" s="118">
        <v>0</v>
      </c>
      <c r="P110" s="118">
        <v>0</v>
      </c>
    </row>
    <row r="111" spans="2:16" ht="42.75" x14ac:dyDescent="0.2">
      <c r="B111" s="166" t="s">
        <v>88</v>
      </c>
      <c r="C111" s="122" t="s">
        <v>205</v>
      </c>
      <c r="D111" s="116" t="s">
        <v>206</v>
      </c>
      <c r="E111" s="195">
        <f>M111</f>
        <v>1</v>
      </c>
      <c r="F111" s="195">
        <f>E111</f>
        <v>1</v>
      </c>
      <c r="G111" s="76">
        <f>SUM(H111:L111)</f>
        <v>1</v>
      </c>
      <c r="H111" s="76">
        <v>0</v>
      </c>
      <c r="I111" s="76">
        <v>0</v>
      </c>
      <c r="J111" s="76">
        <v>0</v>
      </c>
      <c r="K111" s="76">
        <v>0</v>
      </c>
      <c r="L111" s="76">
        <f>SUM(M111:N111)</f>
        <v>1</v>
      </c>
      <c r="M111" s="76">
        <v>1</v>
      </c>
      <c r="N111" s="76">
        <v>0</v>
      </c>
      <c r="O111" s="118">
        <v>0</v>
      </c>
      <c r="P111" s="118">
        <v>0</v>
      </c>
    </row>
    <row r="112" spans="2:16" ht="42.75" x14ac:dyDescent="0.2">
      <c r="B112" s="166" t="s">
        <v>90</v>
      </c>
      <c r="C112" s="73" t="s">
        <v>207</v>
      </c>
      <c r="D112" s="116" t="s">
        <v>179</v>
      </c>
      <c r="E112" s="195">
        <v>100</v>
      </c>
      <c r="F112" s="195">
        <v>100</v>
      </c>
      <c r="G112" s="76">
        <f>SUM(H112:L112)</f>
        <v>1</v>
      </c>
      <c r="H112" s="75">
        <v>0</v>
      </c>
      <c r="I112" s="75">
        <v>0</v>
      </c>
      <c r="J112" s="75">
        <v>0</v>
      </c>
      <c r="K112" s="75">
        <v>0</v>
      </c>
      <c r="L112" s="76">
        <f>SUM(M112:N112)</f>
        <v>1</v>
      </c>
      <c r="M112" s="75">
        <v>1</v>
      </c>
      <c r="N112" s="75">
        <v>0</v>
      </c>
      <c r="O112" s="110">
        <v>0</v>
      </c>
      <c r="P112" s="110">
        <v>0</v>
      </c>
    </row>
    <row r="113" spans="2:16" ht="43.5" customHeight="1" x14ac:dyDescent="0.2">
      <c r="B113" s="166" t="s">
        <v>93</v>
      </c>
      <c r="C113" s="122" t="s">
        <v>208</v>
      </c>
      <c r="D113" s="116" t="s">
        <v>200</v>
      </c>
      <c r="E113" s="168">
        <v>55</v>
      </c>
      <c r="F113" s="168">
        <f>737457.81/1000</f>
        <v>737.45781000000011</v>
      </c>
      <c r="G113" s="76">
        <f t="shared" si="30"/>
        <v>1</v>
      </c>
      <c r="H113" s="76">
        <v>0</v>
      </c>
      <c r="I113" s="76">
        <v>0</v>
      </c>
      <c r="J113" s="76">
        <v>0</v>
      </c>
      <c r="K113" s="76">
        <v>0</v>
      </c>
      <c r="L113" s="76">
        <f t="shared" si="31"/>
        <v>1</v>
      </c>
      <c r="M113" s="168">
        <v>1</v>
      </c>
      <c r="N113" s="76">
        <v>0</v>
      </c>
      <c r="O113" s="118">
        <v>0</v>
      </c>
      <c r="P113" s="118">
        <v>0</v>
      </c>
    </row>
    <row r="114" spans="2:16" ht="51.75" customHeight="1" x14ac:dyDescent="0.2">
      <c r="B114" s="166" t="s">
        <v>97</v>
      </c>
      <c r="C114" s="73" t="s">
        <v>210</v>
      </c>
      <c r="D114" s="161" t="s">
        <v>200</v>
      </c>
      <c r="E114" s="169">
        <v>143</v>
      </c>
      <c r="F114" s="169">
        <v>2062.63</v>
      </c>
      <c r="G114" s="76">
        <f t="shared" si="30"/>
        <v>1</v>
      </c>
      <c r="H114" s="75">
        <v>0</v>
      </c>
      <c r="I114" s="75">
        <v>0</v>
      </c>
      <c r="J114" s="75">
        <v>0</v>
      </c>
      <c r="K114" s="75">
        <v>0</v>
      </c>
      <c r="L114" s="76">
        <f t="shared" si="31"/>
        <v>1</v>
      </c>
      <c r="M114" s="168">
        <v>1</v>
      </c>
      <c r="N114" s="75">
        <v>0</v>
      </c>
      <c r="O114" s="110">
        <v>0</v>
      </c>
      <c r="P114" s="110">
        <v>0</v>
      </c>
    </row>
    <row r="115" spans="2:16" ht="33" customHeight="1" x14ac:dyDescent="0.2">
      <c r="B115" s="166" t="s">
        <v>99</v>
      </c>
      <c r="C115" s="73" t="s">
        <v>212</v>
      </c>
      <c r="D115" s="161" t="s">
        <v>200</v>
      </c>
      <c r="E115" s="169">
        <v>42</v>
      </c>
      <c r="F115" s="169">
        <f>1020.45</f>
        <v>1020.45</v>
      </c>
      <c r="G115" s="76">
        <f t="shared" si="30"/>
        <v>1</v>
      </c>
      <c r="H115" s="75">
        <v>0</v>
      </c>
      <c r="I115" s="75">
        <v>0</v>
      </c>
      <c r="J115" s="75">
        <v>0</v>
      </c>
      <c r="K115" s="75">
        <v>0</v>
      </c>
      <c r="L115" s="76">
        <f t="shared" si="31"/>
        <v>1</v>
      </c>
      <c r="M115" s="168">
        <v>1</v>
      </c>
      <c r="N115" s="75">
        <v>0</v>
      </c>
      <c r="O115" s="110">
        <v>0</v>
      </c>
      <c r="P115" s="110">
        <v>0</v>
      </c>
    </row>
    <row r="116" spans="2:16" ht="42.75" x14ac:dyDescent="0.2">
      <c r="B116" s="166" t="s">
        <v>101</v>
      </c>
      <c r="C116" s="73" t="s">
        <v>214</v>
      </c>
      <c r="D116" s="161" t="s">
        <v>200</v>
      </c>
      <c r="E116" s="199">
        <v>10</v>
      </c>
      <c r="F116" s="199">
        <v>10</v>
      </c>
      <c r="G116" s="76">
        <f t="shared" si="30"/>
        <v>1</v>
      </c>
      <c r="H116" s="75">
        <v>0</v>
      </c>
      <c r="I116" s="75">
        <v>0</v>
      </c>
      <c r="J116" s="75">
        <v>0</v>
      </c>
      <c r="K116" s="75">
        <v>0</v>
      </c>
      <c r="L116" s="76">
        <f t="shared" si="31"/>
        <v>1</v>
      </c>
      <c r="M116" s="168">
        <v>1</v>
      </c>
      <c r="N116" s="75">
        <v>0</v>
      </c>
      <c r="O116" s="110">
        <v>0</v>
      </c>
      <c r="P116" s="110">
        <v>0</v>
      </c>
    </row>
    <row r="117" spans="2:16" ht="42.75" x14ac:dyDescent="0.2">
      <c r="B117" s="166" t="s">
        <v>105</v>
      </c>
      <c r="C117" s="73" t="s">
        <v>215</v>
      </c>
      <c r="D117" s="161" t="s">
        <v>200</v>
      </c>
      <c r="E117" s="199">
        <v>10</v>
      </c>
      <c r="F117" s="199">
        <v>10</v>
      </c>
      <c r="G117" s="76">
        <f t="shared" si="30"/>
        <v>1</v>
      </c>
      <c r="H117" s="75">
        <v>0</v>
      </c>
      <c r="I117" s="75">
        <v>0</v>
      </c>
      <c r="J117" s="75">
        <v>0</v>
      </c>
      <c r="K117" s="75">
        <v>0</v>
      </c>
      <c r="L117" s="76">
        <f t="shared" si="31"/>
        <v>1</v>
      </c>
      <c r="M117" s="168">
        <v>1</v>
      </c>
      <c r="N117" s="75">
        <v>0</v>
      </c>
      <c r="O117" s="110">
        <v>0</v>
      </c>
      <c r="P117" s="110">
        <v>0</v>
      </c>
    </row>
    <row r="118" spans="2:16" ht="42.75" x14ac:dyDescent="0.2">
      <c r="B118" s="166" t="s">
        <v>109</v>
      </c>
      <c r="C118" s="73" t="s">
        <v>216</v>
      </c>
      <c r="D118" s="161" t="s">
        <v>200</v>
      </c>
      <c r="E118" s="199">
        <v>10</v>
      </c>
      <c r="F118" s="199">
        <v>10</v>
      </c>
      <c r="G118" s="76">
        <f t="shared" si="30"/>
        <v>1</v>
      </c>
      <c r="H118" s="75">
        <v>0</v>
      </c>
      <c r="I118" s="75">
        <v>0</v>
      </c>
      <c r="J118" s="75">
        <v>0</v>
      </c>
      <c r="K118" s="75">
        <v>0</v>
      </c>
      <c r="L118" s="76">
        <f t="shared" si="31"/>
        <v>1</v>
      </c>
      <c r="M118" s="168">
        <v>1</v>
      </c>
      <c r="N118" s="75">
        <v>0</v>
      </c>
      <c r="O118" s="110">
        <v>0</v>
      </c>
      <c r="P118" s="110">
        <v>0</v>
      </c>
    </row>
    <row r="119" spans="2:16" ht="42.75" x14ac:dyDescent="0.2">
      <c r="B119" s="166" t="s">
        <v>111</v>
      </c>
      <c r="C119" s="73" t="s">
        <v>217</v>
      </c>
      <c r="D119" s="161" t="s">
        <v>200</v>
      </c>
      <c r="E119" s="199">
        <v>10</v>
      </c>
      <c r="F119" s="199">
        <v>5</v>
      </c>
      <c r="G119" s="76">
        <f t="shared" si="30"/>
        <v>1</v>
      </c>
      <c r="H119" s="75">
        <v>0</v>
      </c>
      <c r="I119" s="75">
        <v>0</v>
      </c>
      <c r="J119" s="75">
        <v>0</v>
      </c>
      <c r="K119" s="75">
        <v>0</v>
      </c>
      <c r="L119" s="76">
        <f t="shared" si="31"/>
        <v>1</v>
      </c>
      <c r="M119" s="168">
        <v>1</v>
      </c>
      <c r="N119" s="75">
        <v>0</v>
      </c>
      <c r="O119" s="110">
        <v>0</v>
      </c>
      <c r="P119" s="110">
        <v>0</v>
      </c>
    </row>
    <row r="120" spans="2:16" ht="32.25" customHeight="1" x14ac:dyDescent="0.2">
      <c r="B120" s="166" t="s">
        <v>113</v>
      </c>
      <c r="C120" s="124" t="s">
        <v>218</v>
      </c>
      <c r="D120" s="161" t="s">
        <v>200</v>
      </c>
      <c r="E120" s="191">
        <v>1</v>
      </c>
      <c r="F120" s="198">
        <v>1</v>
      </c>
      <c r="G120" s="76">
        <f t="shared" si="30"/>
        <v>1</v>
      </c>
      <c r="H120" s="76">
        <v>0</v>
      </c>
      <c r="I120" s="76">
        <v>0</v>
      </c>
      <c r="J120" s="76">
        <v>0</v>
      </c>
      <c r="K120" s="76">
        <v>0</v>
      </c>
      <c r="L120" s="76">
        <f t="shared" si="31"/>
        <v>1</v>
      </c>
      <c r="M120" s="168">
        <v>1</v>
      </c>
      <c r="N120" s="75">
        <v>0</v>
      </c>
      <c r="O120" s="110">
        <v>0</v>
      </c>
      <c r="P120" s="110">
        <v>0</v>
      </c>
    </row>
    <row r="121" spans="2:16" ht="28.5" x14ac:dyDescent="0.2">
      <c r="B121" s="166" t="s">
        <v>116</v>
      </c>
      <c r="C121" s="124" t="s">
        <v>219</v>
      </c>
      <c r="D121" s="161" t="s">
        <v>200</v>
      </c>
      <c r="E121" s="191">
        <v>1</v>
      </c>
      <c r="F121" s="198">
        <v>1</v>
      </c>
      <c r="G121" s="76">
        <f t="shared" si="30"/>
        <v>1</v>
      </c>
      <c r="H121" s="76">
        <v>0</v>
      </c>
      <c r="I121" s="76">
        <v>0</v>
      </c>
      <c r="J121" s="76">
        <v>0</v>
      </c>
      <c r="K121" s="76">
        <v>0</v>
      </c>
      <c r="L121" s="76">
        <f t="shared" si="31"/>
        <v>1</v>
      </c>
      <c r="M121" s="168">
        <v>1</v>
      </c>
      <c r="N121" s="75">
        <v>0</v>
      </c>
      <c r="O121" s="110">
        <v>0</v>
      </c>
      <c r="P121" s="110">
        <v>0</v>
      </c>
    </row>
    <row r="122" spans="2:16" ht="28.5" x14ac:dyDescent="0.2">
      <c r="B122" s="166" t="s">
        <v>118</v>
      </c>
      <c r="C122" s="124" t="s">
        <v>220</v>
      </c>
      <c r="D122" s="161" t="s">
        <v>200</v>
      </c>
      <c r="E122" s="191">
        <v>1</v>
      </c>
      <c r="F122" s="198">
        <v>1</v>
      </c>
      <c r="G122" s="76">
        <f t="shared" si="30"/>
        <v>1</v>
      </c>
      <c r="H122" s="76">
        <v>0</v>
      </c>
      <c r="I122" s="76">
        <v>0</v>
      </c>
      <c r="J122" s="76">
        <v>0</v>
      </c>
      <c r="K122" s="76">
        <v>0</v>
      </c>
      <c r="L122" s="76">
        <f t="shared" si="31"/>
        <v>1</v>
      </c>
      <c r="M122" s="168">
        <v>1</v>
      </c>
      <c r="N122" s="75">
        <v>0</v>
      </c>
      <c r="O122" s="110">
        <v>0</v>
      </c>
      <c r="P122" s="110">
        <v>0</v>
      </c>
    </row>
    <row r="123" spans="2:16" ht="28.5" x14ac:dyDescent="0.2">
      <c r="B123" s="166" t="s">
        <v>120</v>
      </c>
      <c r="C123" s="124" t="s">
        <v>221</v>
      </c>
      <c r="D123" s="161" t="s">
        <v>200</v>
      </c>
      <c r="E123" s="191">
        <v>1</v>
      </c>
      <c r="F123" s="198">
        <v>1</v>
      </c>
      <c r="G123" s="76">
        <f t="shared" si="30"/>
        <v>1</v>
      </c>
      <c r="H123" s="76">
        <v>0</v>
      </c>
      <c r="I123" s="76">
        <v>0</v>
      </c>
      <c r="J123" s="76">
        <v>0</v>
      </c>
      <c r="K123" s="76">
        <v>0</v>
      </c>
      <c r="L123" s="76">
        <f t="shared" si="31"/>
        <v>1</v>
      </c>
      <c r="M123" s="168">
        <v>1</v>
      </c>
      <c r="N123" s="75">
        <v>0</v>
      </c>
      <c r="O123" s="110">
        <v>0</v>
      </c>
      <c r="P123" s="110">
        <v>0</v>
      </c>
    </row>
    <row r="124" spans="2:16" ht="28.5" x14ac:dyDescent="0.2">
      <c r="B124" s="166" t="s">
        <v>122</v>
      </c>
      <c r="C124" s="124" t="s">
        <v>222</v>
      </c>
      <c r="D124" s="161" t="s">
        <v>200</v>
      </c>
      <c r="E124" s="191">
        <v>1</v>
      </c>
      <c r="F124" s="198">
        <v>1</v>
      </c>
      <c r="G124" s="76">
        <f t="shared" si="30"/>
        <v>1</v>
      </c>
      <c r="H124" s="76">
        <v>0</v>
      </c>
      <c r="I124" s="76">
        <v>0</v>
      </c>
      <c r="J124" s="76">
        <v>0</v>
      </c>
      <c r="K124" s="76">
        <v>0</v>
      </c>
      <c r="L124" s="76">
        <f t="shared" si="31"/>
        <v>1</v>
      </c>
      <c r="M124" s="168">
        <v>1</v>
      </c>
      <c r="N124" s="75">
        <v>0</v>
      </c>
      <c r="O124" s="110">
        <v>0</v>
      </c>
      <c r="P124" s="110">
        <v>0</v>
      </c>
    </row>
    <row r="125" spans="2:16" ht="28.5" x14ac:dyDescent="0.2">
      <c r="B125" s="166" t="s">
        <v>124</v>
      </c>
      <c r="C125" s="124" t="s">
        <v>223</v>
      </c>
      <c r="D125" s="161" t="s">
        <v>200</v>
      </c>
      <c r="E125" s="191">
        <v>1</v>
      </c>
      <c r="F125" s="198">
        <v>1</v>
      </c>
      <c r="G125" s="76">
        <f t="shared" si="30"/>
        <v>1</v>
      </c>
      <c r="H125" s="76">
        <v>0</v>
      </c>
      <c r="I125" s="76">
        <v>0</v>
      </c>
      <c r="J125" s="76">
        <v>0</v>
      </c>
      <c r="K125" s="76">
        <v>0</v>
      </c>
      <c r="L125" s="76">
        <f t="shared" si="31"/>
        <v>1</v>
      </c>
      <c r="M125" s="168">
        <v>1</v>
      </c>
      <c r="N125" s="75">
        <v>0</v>
      </c>
      <c r="O125" s="110">
        <v>0</v>
      </c>
      <c r="P125" s="110">
        <v>0</v>
      </c>
    </row>
    <row r="126" spans="2:16" ht="28.5" x14ac:dyDescent="0.2">
      <c r="B126" s="166" t="s">
        <v>126</v>
      </c>
      <c r="C126" s="124" t="s">
        <v>224</v>
      </c>
      <c r="D126" s="161" t="s">
        <v>200</v>
      </c>
      <c r="E126" s="191">
        <v>1</v>
      </c>
      <c r="F126" s="198">
        <v>1</v>
      </c>
      <c r="G126" s="76">
        <f t="shared" si="30"/>
        <v>1</v>
      </c>
      <c r="H126" s="76">
        <v>0</v>
      </c>
      <c r="I126" s="76">
        <v>0</v>
      </c>
      <c r="J126" s="76">
        <v>0</v>
      </c>
      <c r="K126" s="76">
        <v>0</v>
      </c>
      <c r="L126" s="76">
        <f t="shared" si="31"/>
        <v>1</v>
      </c>
      <c r="M126" s="168">
        <v>1</v>
      </c>
      <c r="N126" s="75">
        <v>0</v>
      </c>
      <c r="O126" s="110">
        <v>0</v>
      </c>
      <c r="P126" s="110">
        <v>0</v>
      </c>
    </row>
    <row r="127" spans="2:16" ht="28.5" x14ac:dyDescent="0.2">
      <c r="B127" s="166" t="s">
        <v>128</v>
      </c>
      <c r="C127" s="124" t="s">
        <v>225</v>
      </c>
      <c r="D127" s="161" t="s">
        <v>200</v>
      </c>
      <c r="E127" s="191">
        <v>1</v>
      </c>
      <c r="F127" s="198">
        <v>1</v>
      </c>
      <c r="G127" s="76">
        <f t="shared" si="30"/>
        <v>1</v>
      </c>
      <c r="H127" s="76">
        <v>0</v>
      </c>
      <c r="I127" s="76">
        <v>0</v>
      </c>
      <c r="J127" s="76">
        <v>0</v>
      </c>
      <c r="K127" s="76">
        <v>0</v>
      </c>
      <c r="L127" s="76">
        <f t="shared" si="31"/>
        <v>1</v>
      </c>
      <c r="M127" s="168">
        <v>1</v>
      </c>
      <c r="N127" s="75">
        <v>0</v>
      </c>
      <c r="O127" s="110">
        <v>0</v>
      </c>
      <c r="P127" s="110">
        <v>0</v>
      </c>
    </row>
    <row r="128" spans="2:16" ht="28.5" x14ac:dyDescent="0.2">
      <c r="B128" s="166" t="s">
        <v>130</v>
      </c>
      <c r="C128" s="124" t="s">
        <v>226</v>
      </c>
      <c r="D128" s="161" t="s">
        <v>200</v>
      </c>
      <c r="E128" s="191">
        <v>1</v>
      </c>
      <c r="F128" s="198">
        <v>1</v>
      </c>
      <c r="G128" s="76">
        <f t="shared" si="30"/>
        <v>1</v>
      </c>
      <c r="H128" s="76">
        <v>0</v>
      </c>
      <c r="I128" s="76">
        <v>0</v>
      </c>
      <c r="J128" s="76">
        <v>0</v>
      </c>
      <c r="K128" s="76">
        <v>0</v>
      </c>
      <c r="L128" s="76">
        <f t="shared" si="31"/>
        <v>1</v>
      </c>
      <c r="M128" s="168">
        <v>1</v>
      </c>
      <c r="N128" s="75">
        <v>0</v>
      </c>
      <c r="O128" s="110">
        <v>0</v>
      </c>
      <c r="P128" s="110">
        <v>0</v>
      </c>
    </row>
    <row r="129" spans="2:16" ht="28.5" x14ac:dyDescent="0.2">
      <c r="B129" s="166" t="s">
        <v>132</v>
      </c>
      <c r="C129" s="124" t="s">
        <v>227</v>
      </c>
      <c r="D129" s="161" t="s">
        <v>200</v>
      </c>
      <c r="E129" s="191">
        <v>1</v>
      </c>
      <c r="F129" s="198">
        <v>1</v>
      </c>
      <c r="G129" s="76">
        <f t="shared" si="30"/>
        <v>1</v>
      </c>
      <c r="H129" s="76">
        <v>0</v>
      </c>
      <c r="I129" s="76">
        <v>0</v>
      </c>
      <c r="J129" s="76">
        <v>0</v>
      </c>
      <c r="K129" s="76">
        <v>0</v>
      </c>
      <c r="L129" s="76">
        <f t="shared" si="31"/>
        <v>1</v>
      </c>
      <c r="M129" s="168">
        <v>1</v>
      </c>
      <c r="N129" s="75">
        <v>0</v>
      </c>
      <c r="O129" s="110">
        <v>0</v>
      </c>
      <c r="P129" s="110">
        <v>0</v>
      </c>
    </row>
    <row r="130" spans="2:16" ht="57" x14ac:dyDescent="0.2">
      <c r="B130" s="166" t="s">
        <v>134</v>
      </c>
      <c r="C130" s="122" t="s">
        <v>228</v>
      </c>
      <c r="D130" s="116" t="s">
        <v>200</v>
      </c>
      <c r="E130" s="200">
        <v>1</v>
      </c>
      <c r="F130" s="200">
        <v>1</v>
      </c>
      <c r="G130" s="76">
        <f>SUM(H130:L130)</f>
        <v>1</v>
      </c>
      <c r="H130" s="76">
        <v>0</v>
      </c>
      <c r="I130" s="76">
        <v>0</v>
      </c>
      <c r="J130" s="76">
        <v>0</v>
      </c>
      <c r="K130" s="76">
        <v>0</v>
      </c>
      <c r="L130" s="76">
        <f>SUM(M130:N130)</f>
        <v>1</v>
      </c>
      <c r="M130" s="168">
        <v>1</v>
      </c>
      <c r="N130" s="76">
        <v>0</v>
      </c>
      <c r="O130" s="118">
        <v>0</v>
      </c>
      <c r="P130" s="118">
        <v>0</v>
      </c>
    </row>
    <row r="131" spans="2:16" ht="28.5" x14ac:dyDescent="0.2">
      <c r="B131" s="166" t="s">
        <v>136</v>
      </c>
      <c r="C131" s="124" t="s">
        <v>229</v>
      </c>
      <c r="D131" s="161" t="s">
        <v>179</v>
      </c>
      <c r="E131" s="128">
        <f>900000/6/1000</f>
        <v>150</v>
      </c>
      <c r="F131" s="162">
        <f>E131+M131</f>
        <v>151</v>
      </c>
      <c r="G131" s="76">
        <f t="shared" si="30"/>
        <v>1</v>
      </c>
      <c r="H131" s="76">
        <v>0</v>
      </c>
      <c r="I131" s="76">
        <v>0</v>
      </c>
      <c r="J131" s="76">
        <v>0</v>
      </c>
      <c r="K131" s="76">
        <v>0</v>
      </c>
      <c r="L131" s="76">
        <f t="shared" si="31"/>
        <v>1</v>
      </c>
      <c r="M131" s="168">
        <v>1</v>
      </c>
      <c r="N131" s="167">
        <v>0</v>
      </c>
      <c r="O131" s="167">
        <v>0</v>
      </c>
      <c r="P131" s="167">
        <v>0</v>
      </c>
    </row>
    <row r="132" spans="2:16" ht="28.5" x14ac:dyDescent="0.2">
      <c r="B132" s="166" t="s">
        <v>138</v>
      </c>
      <c r="C132" s="124" t="s">
        <v>231</v>
      </c>
      <c r="D132" s="161" t="s">
        <v>179</v>
      </c>
      <c r="E132" s="128">
        <v>128.5</v>
      </c>
      <c r="F132" s="162">
        <f>E132+M132</f>
        <v>129.5</v>
      </c>
      <c r="G132" s="76">
        <f>SUM(H132:L132)</f>
        <v>1</v>
      </c>
      <c r="H132" s="76">
        <v>0</v>
      </c>
      <c r="I132" s="76">
        <v>0</v>
      </c>
      <c r="J132" s="76">
        <v>0</v>
      </c>
      <c r="K132" s="76">
        <v>0</v>
      </c>
      <c r="L132" s="76">
        <f t="shared" si="31"/>
        <v>1</v>
      </c>
      <c r="M132" s="168">
        <v>1</v>
      </c>
      <c r="N132" s="167">
        <v>0</v>
      </c>
      <c r="O132" s="167">
        <v>0</v>
      </c>
      <c r="P132" s="167">
        <v>0</v>
      </c>
    </row>
    <row r="133" spans="2:16" ht="28.5" x14ac:dyDescent="0.2">
      <c r="B133" s="166" t="s">
        <v>140</v>
      </c>
      <c r="C133" s="73" t="s">
        <v>233</v>
      </c>
      <c r="D133" s="116" t="s">
        <v>206</v>
      </c>
      <c r="E133" s="195">
        <f>M133</f>
        <v>1</v>
      </c>
      <c r="F133" s="195">
        <f>E133</f>
        <v>1</v>
      </c>
      <c r="G133" s="76">
        <f>SUM(H133:L133)</f>
        <v>1</v>
      </c>
      <c r="H133" s="75">
        <v>0</v>
      </c>
      <c r="I133" s="75">
        <v>0</v>
      </c>
      <c r="J133" s="75">
        <v>0</v>
      </c>
      <c r="K133" s="75">
        <v>0</v>
      </c>
      <c r="L133" s="76">
        <f>SUM(M133:N133)</f>
        <v>1</v>
      </c>
      <c r="M133" s="168">
        <v>1</v>
      </c>
      <c r="N133" s="75">
        <v>0</v>
      </c>
      <c r="O133" s="110">
        <v>0</v>
      </c>
      <c r="P133" s="110">
        <v>0</v>
      </c>
    </row>
    <row r="134" spans="2:16" ht="99" customHeight="1" x14ac:dyDescent="0.25">
      <c r="B134" s="15"/>
      <c r="C134" s="172" t="s">
        <v>246</v>
      </c>
      <c r="D134" s="173"/>
      <c r="E134" s="174"/>
      <c r="F134" s="222" t="s">
        <v>247</v>
      </c>
      <c r="G134" s="222"/>
      <c r="H134" s="222"/>
      <c r="I134" s="222"/>
      <c r="J134" s="222"/>
      <c r="K134" s="175"/>
      <c r="L134" s="176"/>
      <c r="M134" s="176"/>
      <c r="N134" s="176"/>
    </row>
    <row r="135" spans="2:16" ht="72" customHeight="1" x14ac:dyDescent="0.2">
      <c r="C135" s="172"/>
      <c r="D135" s="173"/>
      <c r="E135" s="177"/>
      <c r="F135" s="206"/>
      <c r="G135" s="206"/>
      <c r="H135" s="206"/>
      <c r="I135" s="206"/>
      <c r="J135" s="206"/>
      <c r="K135" s="175"/>
      <c r="L135" s="176"/>
      <c r="M135" s="176"/>
      <c r="N135" s="176"/>
    </row>
    <row r="136" spans="2:16" x14ac:dyDescent="0.2">
      <c r="E136" s="178"/>
      <c r="F136" s="178"/>
      <c r="G136" s="176"/>
      <c r="H136" s="176"/>
      <c r="I136" s="176"/>
      <c r="J136" s="179"/>
      <c r="K136" s="175"/>
      <c r="L136" s="176"/>
      <c r="M136" s="176"/>
      <c r="N136" s="176"/>
    </row>
    <row r="137" spans="2:16" x14ac:dyDescent="0.2">
      <c r="E137" s="178"/>
      <c r="F137" s="207"/>
      <c r="G137" s="208"/>
      <c r="H137" s="208"/>
      <c r="I137" s="176"/>
      <c r="J137" s="179"/>
      <c r="K137" s="175"/>
      <c r="L137" s="176"/>
      <c r="M137" s="176"/>
      <c r="N137" s="176"/>
    </row>
    <row r="138" spans="2:16" x14ac:dyDescent="0.2">
      <c r="C138" s="21" t="s">
        <v>245</v>
      </c>
      <c r="E138" s="180"/>
      <c r="F138" s="178"/>
      <c r="G138" s="176"/>
      <c r="H138" s="176"/>
      <c r="I138" s="176"/>
      <c r="J138" s="179"/>
      <c r="K138" s="175"/>
      <c r="L138" s="176"/>
      <c r="M138" s="176"/>
      <c r="N138" s="176"/>
    </row>
    <row r="139" spans="2:16" x14ac:dyDescent="0.2">
      <c r="E139" s="180"/>
      <c r="F139" s="178"/>
      <c r="G139" s="176"/>
      <c r="H139" s="181"/>
      <c r="I139" s="176"/>
      <c r="J139" s="179"/>
      <c r="K139" s="175"/>
      <c r="L139" s="176"/>
      <c r="M139" s="176"/>
      <c r="N139" s="176"/>
    </row>
    <row r="140" spans="2:16" x14ac:dyDescent="0.2">
      <c r="E140" s="180"/>
      <c r="F140" s="178"/>
      <c r="G140" s="176"/>
      <c r="H140" s="181"/>
      <c r="I140" s="176"/>
      <c r="J140" s="179"/>
      <c r="K140" s="175"/>
      <c r="L140" s="176"/>
      <c r="M140" s="176"/>
      <c r="N140" s="176"/>
    </row>
    <row r="141" spans="2:16" x14ac:dyDescent="0.2">
      <c r="E141" s="180"/>
      <c r="F141" s="178"/>
      <c r="G141" s="176"/>
      <c r="H141" s="181"/>
      <c r="I141" s="176"/>
      <c r="J141" s="179"/>
      <c r="K141" s="175"/>
      <c r="L141" s="176"/>
      <c r="M141" s="176"/>
      <c r="N141" s="176"/>
    </row>
    <row r="142" spans="2:16" x14ac:dyDescent="0.2">
      <c r="E142" s="180"/>
      <c r="F142" s="178"/>
      <c r="G142" s="176"/>
      <c r="H142" s="181"/>
      <c r="I142" s="176"/>
      <c r="J142" s="179"/>
      <c r="K142" s="175"/>
      <c r="L142" s="176"/>
      <c r="M142" s="176"/>
      <c r="N142" s="176"/>
    </row>
    <row r="143" spans="2:16" x14ac:dyDescent="0.2">
      <c r="E143" s="180"/>
      <c r="F143" s="178"/>
      <c r="G143" s="176"/>
      <c r="H143" s="181"/>
      <c r="I143" s="176"/>
      <c r="J143" s="179"/>
      <c r="K143" s="175"/>
      <c r="L143" s="176"/>
      <c r="M143" s="176"/>
      <c r="N143" s="176"/>
    </row>
    <row r="144" spans="2:16" x14ac:dyDescent="0.2">
      <c r="E144" s="180"/>
      <c r="F144" s="178"/>
      <c r="G144" s="176"/>
      <c r="H144" s="181"/>
      <c r="I144" s="176"/>
      <c r="J144" s="179"/>
      <c r="K144" s="175"/>
      <c r="L144" s="176"/>
      <c r="M144" s="176"/>
      <c r="N144" s="176"/>
    </row>
    <row r="145" spans="5:14" x14ac:dyDescent="0.2">
      <c r="E145" s="180"/>
      <c r="F145" s="178"/>
      <c r="G145" s="176"/>
      <c r="H145" s="181"/>
      <c r="I145" s="176"/>
      <c r="J145" s="179"/>
      <c r="K145" s="175"/>
      <c r="L145" s="176"/>
      <c r="M145" s="176"/>
      <c r="N145" s="176"/>
    </row>
    <row r="146" spans="5:14" x14ac:dyDescent="0.2">
      <c r="E146" s="180"/>
      <c r="F146" s="178"/>
      <c r="G146" s="176"/>
      <c r="H146" s="181"/>
      <c r="I146" s="176"/>
      <c r="J146" s="179"/>
      <c r="K146" s="175"/>
      <c r="L146" s="176"/>
      <c r="M146" s="176"/>
      <c r="N146" s="176"/>
    </row>
    <row r="147" spans="5:14" x14ac:dyDescent="0.2">
      <c r="E147" s="180"/>
      <c r="F147" s="178"/>
      <c r="G147" s="176"/>
      <c r="H147" s="181"/>
      <c r="I147" s="176"/>
      <c r="J147" s="179"/>
      <c r="K147" s="175"/>
      <c r="L147" s="176"/>
      <c r="M147" s="176"/>
      <c r="N147" s="176"/>
    </row>
    <row r="148" spans="5:14" x14ac:dyDescent="0.2">
      <c r="E148" s="180"/>
      <c r="F148" s="178"/>
      <c r="G148" s="176"/>
      <c r="H148" s="181"/>
      <c r="I148" s="176"/>
      <c r="J148" s="179"/>
      <c r="K148" s="175"/>
      <c r="L148" s="176"/>
      <c r="M148" s="176"/>
      <c r="N148" s="176"/>
    </row>
    <row r="149" spans="5:14" x14ac:dyDescent="0.2">
      <c r="E149" s="180"/>
      <c r="F149" s="178"/>
      <c r="G149" s="176"/>
      <c r="H149" s="181"/>
      <c r="I149" s="176"/>
      <c r="J149" s="179"/>
      <c r="K149" s="175"/>
      <c r="L149" s="176"/>
      <c r="M149" s="176"/>
      <c r="N149" s="176"/>
    </row>
    <row r="150" spans="5:14" x14ac:dyDescent="0.2">
      <c r="E150" s="180"/>
      <c r="F150" s="178"/>
      <c r="G150" s="176"/>
      <c r="H150" s="181"/>
      <c r="I150" s="176"/>
      <c r="J150" s="179"/>
      <c r="K150" s="175"/>
      <c r="L150" s="176"/>
      <c r="M150" s="176"/>
      <c r="N150" s="176"/>
    </row>
    <row r="151" spans="5:14" x14ac:dyDescent="0.2">
      <c r="E151" s="180"/>
      <c r="F151" s="178"/>
      <c r="G151" s="176"/>
      <c r="H151" s="181"/>
      <c r="I151" s="176"/>
      <c r="J151" s="179"/>
      <c r="K151" s="175"/>
      <c r="L151" s="176"/>
      <c r="M151" s="176"/>
      <c r="N151" s="176"/>
    </row>
    <row r="152" spans="5:14" x14ac:dyDescent="0.2">
      <c r="E152" s="180"/>
      <c r="F152" s="178"/>
      <c r="G152" s="176"/>
      <c r="H152" s="181"/>
      <c r="I152" s="176"/>
      <c r="J152" s="179"/>
      <c r="K152" s="175"/>
      <c r="L152" s="176"/>
      <c r="M152" s="176"/>
      <c r="N152" s="176"/>
    </row>
    <row r="153" spans="5:14" x14ac:dyDescent="0.2">
      <c r="E153" s="180"/>
      <c r="F153" s="178"/>
      <c r="G153" s="176"/>
      <c r="H153" s="181"/>
      <c r="I153" s="176"/>
      <c r="J153" s="179"/>
      <c r="K153" s="175"/>
      <c r="L153" s="176"/>
      <c r="M153" s="176"/>
      <c r="N153" s="176"/>
    </row>
    <row r="154" spans="5:14" x14ac:dyDescent="0.2">
      <c r="E154" s="180"/>
      <c r="F154" s="178"/>
      <c r="G154" s="176"/>
      <c r="H154" s="181"/>
      <c r="I154" s="176"/>
      <c r="J154" s="179"/>
      <c r="K154" s="175"/>
      <c r="L154" s="176"/>
      <c r="M154" s="176"/>
      <c r="N154" s="176"/>
    </row>
    <row r="155" spans="5:14" x14ac:dyDescent="0.2">
      <c r="E155" s="180"/>
      <c r="F155" s="178"/>
      <c r="G155" s="176"/>
      <c r="H155" s="181"/>
      <c r="I155" s="176"/>
      <c r="J155" s="179"/>
      <c r="K155" s="175"/>
      <c r="L155" s="176"/>
      <c r="M155" s="176"/>
      <c r="N155" s="176"/>
    </row>
    <row r="156" spans="5:14" x14ac:dyDescent="0.2">
      <c r="E156" s="180"/>
      <c r="F156" s="178"/>
      <c r="G156" s="176"/>
      <c r="H156" s="181"/>
      <c r="I156" s="176"/>
      <c r="J156" s="179"/>
      <c r="K156" s="175"/>
      <c r="L156" s="176"/>
      <c r="M156" s="176"/>
      <c r="N156" s="176"/>
    </row>
    <row r="157" spans="5:14" x14ac:dyDescent="0.2">
      <c r="E157" s="180"/>
      <c r="F157" s="178"/>
      <c r="G157" s="176"/>
      <c r="H157" s="181"/>
      <c r="I157" s="176"/>
      <c r="J157" s="179"/>
      <c r="K157" s="175"/>
      <c r="L157" s="176"/>
      <c r="M157" s="176"/>
      <c r="N157" s="176"/>
    </row>
    <row r="158" spans="5:14" x14ac:dyDescent="0.2">
      <c r="E158" s="180"/>
      <c r="F158" s="178"/>
      <c r="G158" s="176"/>
      <c r="H158" s="181"/>
      <c r="I158" s="176"/>
      <c r="J158" s="179"/>
      <c r="K158" s="175"/>
      <c r="L158" s="176"/>
      <c r="M158" s="176"/>
      <c r="N158" s="176"/>
    </row>
    <row r="159" spans="5:14" x14ac:dyDescent="0.2">
      <c r="E159" s="180"/>
      <c r="F159" s="178"/>
      <c r="G159" s="176"/>
      <c r="H159" s="181"/>
      <c r="I159" s="176"/>
      <c r="J159" s="179"/>
      <c r="K159" s="175"/>
      <c r="L159" s="176"/>
      <c r="M159" s="176"/>
      <c r="N159" s="176"/>
    </row>
    <row r="160" spans="5:14" x14ac:dyDescent="0.2">
      <c r="E160" s="180"/>
      <c r="F160" s="178"/>
      <c r="G160" s="176"/>
      <c r="H160" s="181"/>
      <c r="I160" s="176"/>
      <c r="J160" s="179"/>
      <c r="K160" s="175"/>
      <c r="L160" s="176"/>
      <c r="M160" s="176"/>
      <c r="N160" s="176"/>
    </row>
    <row r="161" spans="5:14" x14ac:dyDescent="0.2">
      <c r="E161" s="180"/>
      <c r="F161" s="178"/>
      <c r="G161" s="176"/>
      <c r="H161" s="181"/>
      <c r="I161" s="176"/>
      <c r="J161" s="179"/>
      <c r="K161" s="175"/>
      <c r="L161" s="176"/>
      <c r="M161" s="176"/>
      <c r="N161" s="176"/>
    </row>
    <row r="162" spans="5:14" x14ac:dyDescent="0.2">
      <c r="E162" s="180"/>
      <c r="F162" s="178"/>
      <c r="G162" s="176"/>
      <c r="H162" s="181"/>
      <c r="I162" s="176"/>
      <c r="J162" s="179"/>
      <c r="K162" s="175"/>
      <c r="L162" s="176"/>
      <c r="M162" s="176"/>
      <c r="N162" s="176"/>
    </row>
    <row r="163" spans="5:14" x14ac:dyDescent="0.2">
      <c r="E163" s="180"/>
      <c r="F163" s="178"/>
      <c r="G163" s="176"/>
      <c r="H163" s="181"/>
      <c r="I163" s="176"/>
      <c r="J163" s="179"/>
      <c r="K163" s="175"/>
      <c r="L163" s="176"/>
      <c r="M163" s="176"/>
      <c r="N163" s="176"/>
    </row>
    <row r="164" spans="5:14" x14ac:dyDescent="0.2">
      <c r="E164" s="180"/>
      <c r="F164" s="178"/>
      <c r="G164" s="176"/>
      <c r="H164" s="181"/>
      <c r="I164" s="176"/>
      <c r="J164" s="179"/>
      <c r="K164" s="175"/>
      <c r="L164" s="176"/>
      <c r="M164" s="176"/>
      <c r="N164" s="176"/>
    </row>
    <row r="165" spans="5:14" x14ac:dyDescent="0.2">
      <c r="E165" s="180"/>
      <c r="F165" s="178"/>
      <c r="G165" s="176"/>
      <c r="H165" s="181"/>
      <c r="I165" s="176"/>
      <c r="J165" s="179"/>
      <c r="K165" s="175"/>
      <c r="L165" s="176"/>
      <c r="M165" s="176"/>
      <c r="N165" s="176"/>
    </row>
    <row r="166" spans="5:14" x14ac:dyDescent="0.2">
      <c r="E166" s="180"/>
      <c r="F166" s="178"/>
      <c r="G166" s="176"/>
      <c r="H166" s="181"/>
      <c r="I166" s="176"/>
      <c r="J166" s="179"/>
      <c r="K166" s="175"/>
      <c r="L166" s="176"/>
      <c r="M166" s="176"/>
      <c r="N166" s="176"/>
    </row>
    <row r="167" spans="5:14" x14ac:dyDescent="0.2">
      <c r="E167" s="180"/>
      <c r="F167" s="178"/>
      <c r="G167" s="176"/>
      <c r="H167" s="181"/>
      <c r="I167" s="176"/>
      <c r="J167" s="179"/>
      <c r="K167" s="175"/>
      <c r="L167" s="176"/>
      <c r="M167" s="176"/>
      <c r="N167" s="176"/>
    </row>
    <row r="168" spans="5:14" x14ac:dyDescent="0.2">
      <c r="E168" s="180"/>
      <c r="F168" s="178"/>
      <c r="G168" s="176"/>
      <c r="H168" s="181"/>
      <c r="I168" s="176"/>
      <c r="J168" s="179"/>
      <c r="K168" s="175"/>
      <c r="L168" s="176"/>
      <c r="M168" s="176"/>
      <c r="N168" s="176"/>
    </row>
    <row r="169" spans="5:14" x14ac:dyDescent="0.2">
      <c r="E169" s="180"/>
      <c r="F169" s="178"/>
      <c r="G169" s="176"/>
      <c r="H169" s="181"/>
      <c r="I169" s="176"/>
      <c r="J169" s="179"/>
      <c r="K169" s="175"/>
      <c r="L169" s="176"/>
      <c r="M169" s="176"/>
      <c r="N169" s="176"/>
    </row>
    <row r="170" spans="5:14" x14ac:dyDescent="0.2">
      <c r="E170" s="180"/>
      <c r="F170" s="178"/>
      <c r="G170" s="176"/>
      <c r="H170" s="181"/>
      <c r="I170" s="176"/>
      <c r="J170" s="179"/>
      <c r="K170" s="175"/>
      <c r="L170" s="176"/>
      <c r="M170" s="176"/>
      <c r="N170" s="176"/>
    </row>
    <row r="171" spans="5:14" x14ac:dyDescent="0.2">
      <c r="E171" s="180"/>
      <c r="F171" s="178"/>
      <c r="G171" s="176"/>
      <c r="H171" s="181"/>
      <c r="I171" s="176"/>
      <c r="J171" s="179"/>
      <c r="K171" s="175"/>
      <c r="L171" s="176"/>
      <c r="M171" s="176"/>
      <c r="N171" s="176"/>
    </row>
    <row r="172" spans="5:14" x14ac:dyDescent="0.2">
      <c r="E172" s="180"/>
      <c r="F172" s="178"/>
      <c r="G172" s="176"/>
      <c r="H172" s="181"/>
      <c r="I172" s="176"/>
      <c r="J172" s="179"/>
      <c r="K172" s="175"/>
      <c r="L172" s="176"/>
      <c r="M172" s="176"/>
      <c r="N172" s="176"/>
    </row>
    <row r="173" spans="5:14" x14ac:dyDescent="0.2">
      <c r="E173" s="180"/>
      <c r="F173" s="178"/>
      <c r="G173" s="176"/>
      <c r="H173" s="181"/>
      <c r="I173" s="176"/>
      <c r="J173" s="179"/>
      <c r="K173" s="175"/>
      <c r="L173" s="176"/>
      <c r="M173" s="176"/>
      <c r="N173" s="176"/>
    </row>
    <row r="174" spans="5:14" x14ac:dyDescent="0.2">
      <c r="E174" s="180"/>
      <c r="F174" s="178"/>
      <c r="G174" s="176"/>
      <c r="H174" s="181"/>
      <c r="I174" s="176"/>
      <c r="J174" s="179"/>
      <c r="K174" s="175"/>
      <c r="L174" s="176"/>
      <c r="M174" s="176"/>
      <c r="N174" s="176"/>
    </row>
    <row r="175" spans="5:14" x14ac:dyDescent="0.2">
      <c r="E175" s="180"/>
      <c r="F175" s="178"/>
      <c r="G175" s="176"/>
      <c r="H175" s="181"/>
      <c r="I175" s="176"/>
      <c r="J175" s="179"/>
      <c r="K175" s="175"/>
      <c r="L175" s="176"/>
      <c r="M175" s="176"/>
      <c r="N175" s="176"/>
    </row>
    <row r="176" spans="5:14" x14ac:dyDescent="0.2">
      <c r="E176" s="180"/>
      <c r="F176" s="178"/>
      <c r="G176" s="176"/>
      <c r="H176" s="181"/>
      <c r="I176" s="176"/>
      <c r="J176" s="179"/>
      <c r="K176" s="175"/>
      <c r="L176" s="176"/>
      <c r="M176" s="176"/>
      <c r="N176" s="176"/>
    </row>
    <row r="177" spans="5:14" x14ac:dyDescent="0.2">
      <c r="E177" s="180"/>
      <c r="F177" s="178"/>
      <c r="G177" s="176"/>
      <c r="H177" s="181"/>
      <c r="I177" s="176"/>
      <c r="J177" s="179"/>
      <c r="K177" s="175"/>
      <c r="L177" s="176"/>
      <c r="M177" s="176"/>
      <c r="N177" s="176"/>
    </row>
    <row r="178" spans="5:14" x14ac:dyDescent="0.2">
      <c r="E178" s="180"/>
      <c r="F178" s="178"/>
      <c r="G178" s="176"/>
      <c r="H178" s="181"/>
      <c r="I178" s="176"/>
      <c r="J178" s="179"/>
      <c r="K178" s="175"/>
      <c r="L178" s="176"/>
      <c r="M178" s="176"/>
      <c r="N178" s="176"/>
    </row>
    <row r="179" spans="5:14" x14ac:dyDescent="0.2">
      <c r="E179" s="180"/>
      <c r="F179" s="178"/>
      <c r="G179" s="176"/>
      <c r="H179" s="181"/>
      <c r="I179" s="176"/>
      <c r="J179" s="179"/>
      <c r="K179" s="175"/>
      <c r="L179" s="176"/>
      <c r="M179" s="176"/>
      <c r="N179" s="176"/>
    </row>
    <row r="180" spans="5:14" x14ac:dyDescent="0.2">
      <c r="E180" s="180"/>
      <c r="F180" s="178"/>
      <c r="G180" s="176"/>
      <c r="H180" s="181"/>
      <c r="I180" s="176"/>
      <c r="J180" s="179"/>
      <c r="K180" s="175"/>
      <c r="L180" s="176"/>
      <c r="M180" s="176"/>
      <c r="N180" s="176"/>
    </row>
    <row r="181" spans="5:14" x14ac:dyDescent="0.2">
      <c r="E181" s="180"/>
      <c r="F181" s="178"/>
      <c r="G181" s="176"/>
      <c r="H181" s="181"/>
      <c r="I181" s="176"/>
      <c r="J181" s="179"/>
      <c r="K181" s="175"/>
      <c r="L181" s="176"/>
      <c r="M181" s="176"/>
      <c r="N181" s="176"/>
    </row>
    <row r="182" spans="5:14" x14ac:dyDescent="0.2">
      <c r="E182" s="180"/>
      <c r="F182" s="178"/>
      <c r="G182" s="176"/>
      <c r="H182" s="181"/>
      <c r="I182" s="176"/>
      <c r="J182" s="179"/>
      <c r="K182" s="175"/>
      <c r="L182" s="176"/>
      <c r="M182" s="176"/>
      <c r="N182" s="176"/>
    </row>
    <row r="183" spans="5:14" x14ac:dyDescent="0.2">
      <c r="E183" s="180"/>
      <c r="F183" s="178"/>
      <c r="G183" s="176"/>
      <c r="H183" s="181"/>
      <c r="I183" s="176"/>
      <c r="J183" s="179"/>
      <c r="K183" s="175"/>
      <c r="L183" s="176"/>
      <c r="M183" s="176"/>
      <c r="N183" s="176"/>
    </row>
    <row r="184" spans="5:14" x14ac:dyDescent="0.2">
      <c r="E184" s="180"/>
      <c r="F184" s="178"/>
      <c r="G184" s="176"/>
      <c r="H184" s="181"/>
      <c r="I184" s="176"/>
      <c r="J184" s="179"/>
      <c r="K184" s="175"/>
      <c r="L184" s="176"/>
      <c r="M184" s="176"/>
      <c r="N184" s="176"/>
    </row>
    <row r="185" spans="5:14" x14ac:dyDescent="0.2">
      <c r="E185" s="180"/>
      <c r="F185" s="178"/>
      <c r="G185" s="176"/>
      <c r="H185" s="181"/>
      <c r="I185" s="176"/>
      <c r="J185" s="179"/>
      <c r="K185" s="175"/>
      <c r="L185" s="176"/>
      <c r="M185" s="176"/>
      <c r="N185" s="176"/>
    </row>
    <row r="186" spans="5:14" x14ac:dyDescent="0.2">
      <c r="E186" s="180"/>
      <c r="F186" s="178"/>
      <c r="G186" s="176"/>
      <c r="H186" s="181"/>
      <c r="I186" s="176"/>
      <c r="J186" s="179"/>
      <c r="K186" s="175"/>
      <c r="L186" s="176"/>
      <c r="M186" s="176"/>
      <c r="N186" s="176"/>
    </row>
    <row r="187" spans="5:14" x14ac:dyDescent="0.2">
      <c r="E187" s="180"/>
      <c r="F187" s="178"/>
      <c r="G187" s="176"/>
      <c r="H187" s="181"/>
      <c r="I187" s="176"/>
      <c r="J187" s="179"/>
      <c r="K187" s="175"/>
      <c r="L187" s="176"/>
      <c r="M187" s="176"/>
      <c r="N187" s="176"/>
    </row>
    <row r="188" spans="5:14" x14ac:dyDescent="0.25">
      <c r="E188" s="155"/>
      <c r="H188" s="8"/>
    </row>
    <row r="189" spans="5:14" x14ac:dyDescent="0.25">
      <c r="E189" s="155"/>
      <c r="H189" s="8"/>
    </row>
    <row r="190" spans="5:14" x14ac:dyDescent="0.25">
      <c r="E190" s="155"/>
      <c r="H190" s="8"/>
    </row>
    <row r="191" spans="5:14" x14ac:dyDescent="0.25">
      <c r="E191" s="155"/>
      <c r="H191" s="8"/>
    </row>
    <row r="192" spans="5:14" x14ac:dyDescent="0.25">
      <c r="E192" s="155"/>
      <c r="H192" s="8"/>
    </row>
    <row r="193" spans="4:8" x14ac:dyDescent="0.25">
      <c r="E193" s="155"/>
      <c r="H193" s="8"/>
    </row>
    <row r="194" spans="4:8" x14ac:dyDescent="0.25">
      <c r="E194" s="155"/>
    </row>
    <row r="195" spans="4:8" x14ac:dyDescent="0.25">
      <c r="D195" s="182"/>
      <c r="E195" s="183"/>
      <c r="G195" s="3"/>
      <c r="H195" s="3"/>
    </row>
    <row r="196" spans="4:8" x14ac:dyDescent="0.25">
      <c r="E196" s="155"/>
    </row>
    <row r="197" spans="4:8" x14ac:dyDescent="0.25">
      <c r="E197" s="155"/>
    </row>
    <row r="198" spans="4:8" x14ac:dyDescent="0.25">
      <c r="D198" s="182"/>
      <c r="E198" s="183"/>
      <c r="F198" s="184"/>
    </row>
    <row r="199" spans="4:8" x14ac:dyDescent="0.25">
      <c r="D199" s="185"/>
      <c r="E199" s="186"/>
      <c r="F199" s="186"/>
      <c r="G199" s="187"/>
    </row>
    <row r="200" spans="4:8" x14ac:dyDescent="0.25">
      <c r="D200" s="185"/>
      <c r="E200" s="186"/>
      <c r="F200" s="186"/>
      <c r="G200" s="187"/>
    </row>
    <row r="201" spans="4:8" x14ac:dyDescent="0.25">
      <c r="D201" s="185"/>
      <c r="E201" s="186"/>
      <c r="F201" s="186"/>
      <c r="G201" s="187"/>
    </row>
    <row r="202" spans="4:8" x14ac:dyDescent="0.25">
      <c r="D202" s="185"/>
      <c r="E202" s="186"/>
      <c r="F202" s="186"/>
      <c r="G202" s="187"/>
    </row>
    <row r="203" spans="4:8" x14ac:dyDescent="0.25">
      <c r="D203" s="185"/>
      <c r="E203" s="186"/>
      <c r="F203" s="186"/>
      <c r="G203" s="187"/>
    </row>
    <row r="204" spans="4:8" x14ac:dyDescent="0.25">
      <c r="D204" s="185"/>
      <c r="E204" s="186"/>
      <c r="F204" s="186"/>
      <c r="G204" s="187"/>
    </row>
    <row r="205" spans="4:8" x14ac:dyDescent="0.25">
      <c r="D205" s="188"/>
      <c r="E205" s="189"/>
      <c r="F205" s="189"/>
      <c r="G205" s="190"/>
    </row>
    <row r="207" spans="4:8" x14ac:dyDescent="0.25">
      <c r="D207" s="182"/>
      <c r="E207" s="184"/>
      <c r="F207" s="184"/>
      <c r="G207" s="3"/>
    </row>
  </sheetData>
  <autoFilter ref="B9:P89" xr:uid="{94A7368A-4BB7-4607-B821-DCCB74D24F64}"/>
  <mergeCells count="23">
    <mergeCell ref="B10:B12"/>
    <mergeCell ref="C10:C12"/>
    <mergeCell ref="D10:D12"/>
    <mergeCell ref="E10:E12"/>
    <mergeCell ref="F10:F12"/>
    <mergeCell ref="B1:E1"/>
    <mergeCell ref="B2:E2"/>
    <mergeCell ref="J2:P2"/>
    <mergeCell ref="C7:O7"/>
    <mergeCell ref="C8:O8"/>
    <mergeCell ref="O10:O12"/>
    <mergeCell ref="P10:P12"/>
    <mergeCell ref="H11:H12"/>
    <mergeCell ref="I11:I12"/>
    <mergeCell ref="J11:J12"/>
    <mergeCell ref="K11:K12"/>
    <mergeCell ref="L11:L12"/>
    <mergeCell ref="M11:N11"/>
    <mergeCell ref="F134:J134"/>
    <mergeCell ref="F135:J135"/>
    <mergeCell ref="F137:H137"/>
    <mergeCell ref="G10:G12"/>
    <mergeCell ref="H10:N10"/>
  </mergeCells>
  <pageMargins left="0.2" right="0.2" top="0.75" bottom="0.75" header="0.3" footer="0.3"/>
  <pageSetup paperSize="9" scale="68" firstPageNumber="0" fitToHeight="0" orientation="landscape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4 BL</vt:lpstr>
      <vt:lpstr>Anexa 4 BL urmarire</vt:lpstr>
      <vt:lpstr>'Anexa 4 BL'!Print_Area</vt:lpstr>
      <vt:lpstr>'Anexa 4 BL urmarire'!Print_Area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Barbulescu</dc:creator>
  <cp:lastModifiedBy>Catalina Merisanu</cp:lastModifiedBy>
  <cp:lastPrinted>2025-08-27T07:42:46Z</cp:lastPrinted>
  <dcterms:created xsi:type="dcterms:W3CDTF">2025-03-20T12:12:59Z</dcterms:created>
  <dcterms:modified xsi:type="dcterms:W3CDTF">2025-08-27T08:43:43Z</dcterms:modified>
</cp:coreProperties>
</file>